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Marz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M13" i="1" s="1"/>
  <c r="K13" i="1"/>
  <c r="O13" i="1"/>
  <c r="R13" i="1" s="1"/>
  <c r="P13" i="1"/>
  <c r="Q13" i="1"/>
  <c r="B14" i="1"/>
  <c r="J14" i="1"/>
  <c r="M14" i="1" s="1"/>
  <c r="N14" i="1" s="1"/>
  <c r="K14" i="1"/>
  <c r="O14" i="1"/>
  <c r="P14" i="1"/>
  <c r="Q14" i="1"/>
  <c r="Q48" i="1" s="1"/>
  <c r="R14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J15" i="1"/>
  <c r="K15" i="1"/>
  <c r="M15" i="1"/>
  <c r="N15" i="1" s="1"/>
  <c r="O15" i="1"/>
  <c r="P15" i="1"/>
  <c r="Q15" i="1"/>
  <c r="R15" i="1" s="1"/>
  <c r="J16" i="1"/>
  <c r="K16" i="1"/>
  <c r="M16" i="1" s="1"/>
  <c r="N16" i="1" s="1"/>
  <c r="O16" i="1"/>
  <c r="R16" i="1" s="1"/>
  <c r="P16" i="1"/>
  <c r="Q16" i="1"/>
  <c r="J17" i="1"/>
  <c r="M17" i="1" s="1"/>
  <c r="N17" i="1" s="1"/>
  <c r="K17" i="1"/>
  <c r="O17" i="1"/>
  <c r="R17" i="1" s="1"/>
  <c r="P17" i="1"/>
  <c r="Q17" i="1"/>
  <c r="J18" i="1"/>
  <c r="M18" i="1" s="1"/>
  <c r="N18" i="1" s="1"/>
  <c r="K18" i="1"/>
  <c r="O18" i="1"/>
  <c r="P18" i="1"/>
  <c r="Q18" i="1"/>
  <c r="R18" i="1"/>
  <c r="J19" i="1"/>
  <c r="K19" i="1"/>
  <c r="M19" i="1"/>
  <c r="N19" i="1" s="1"/>
  <c r="O19" i="1"/>
  <c r="P19" i="1"/>
  <c r="Q19" i="1"/>
  <c r="R19" i="1" s="1"/>
  <c r="J20" i="1"/>
  <c r="K20" i="1"/>
  <c r="M20" i="1" s="1"/>
  <c r="N20" i="1" s="1"/>
  <c r="O20" i="1"/>
  <c r="R20" i="1" s="1"/>
  <c r="P20" i="1"/>
  <c r="Q20" i="1"/>
  <c r="J21" i="1"/>
  <c r="M21" i="1" s="1"/>
  <c r="N21" i="1" s="1"/>
  <c r="K21" i="1"/>
  <c r="O21" i="1"/>
  <c r="R21" i="1" s="1"/>
  <c r="P21" i="1"/>
  <c r="Q21" i="1"/>
  <c r="J22" i="1"/>
  <c r="M22" i="1" s="1"/>
  <c r="N22" i="1" s="1"/>
  <c r="K22" i="1"/>
  <c r="O22" i="1"/>
  <c r="P22" i="1"/>
  <c r="Q22" i="1"/>
  <c r="R22" i="1"/>
  <c r="J23" i="1"/>
  <c r="K23" i="1"/>
  <c r="M23" i="1"/>
  <c r="N23" i="1" s="1"/>
  <c r="O23" i="1"/>
  <c r="P23" i="1"/>
  <c r="Q23" i="1"/>
  <c r="R23" i="1" s="1"/>
  <c r="J24" i="1"/>
  <c r="K24" i="1"/>
  <c r="M24" i="1"/>
  <c r="N24" i="1" s="1"/>
  <c r="O24" i="1"/>
  <c r="R24" i="1" s="1"/>
  <c r="P24" i="1"/>
  <c r="Q24" i="1"/>
  <c r="J25" i="1"/>
  <c r="M25" i="1" s="1"/>
  <c r="N25" i="1" s="1"/>
  <c r="K25" i="1"/>
  <c r="O25" i="1"/>
  <c r="R25" i="1" s="1"/>
  <c r="P25" i="1"/>
  <c r="Q25" i="1"/>
  <c r="J26" i="1"/>
  <c r="M26" i="1" s="1"/>
  <c r="N26" i="1" s="1"/>
  <c r="K26" i="1"/>
  <c r="O26" i="1"/>
  <c r="R26" i="1" s="1"/>
  <c r="P26" i="1"/>
  <c r="Q26" i="1"/>
  <c r="J27" i="1"/>
  <c r="K27" i="1"/>
  <c r="M27" i="1"/>
  <c r="N27" i="1"/>
  <c r="O27" i="1"/>
  <c r="P27" i="1"/>
  <c r="Q27" i="1"/>
  <c r="R27" i="1"/>
  <c r="J28" i="1"/>
  <c r="K28" i="1"/>
  <c r="M28" i="1"/>
  <c r="N28" i="1" s="1"/>
  <c r="O28" i="1"/>
  <c r="R28" i="1" s="1"/>
  <c r="P28" i="1"/>
  <c r="Q28" i="1"/>
  <c r="J29" i="1"/>
  <c r="M29" i="1" s="1"/>
  <c r="N29" i="1" s="1"/>
  <c r="K29" i="1"/>
  <c r="O29" i="1"/>
  <c r="R29" i="1" s="1"/>
  <c r="P29" i="1"/>
  <c r="Q29" i="1"/>
  <c r="J30" i="1"/>
  <c r="M30" i="1" s="1"/>
  <c r="N30" i="1" s="1"/>
  <c r="K30" i="1"/>
  <c r="O30" i="1"/>
  <c r="R30" i="1" s="1"/>
  <c r="P30" i="1"/>
  <c r="Q30" i="1"/>
  <c r="J31" i="1"/>
  <c r="K31" i="1"/>
  <c r="M31" i="1"/>
  <c r="N31" i="1"/>
  <c r="O31" i="1"/>
  <c r="P31" i="1"/>
  <c r="Q31" i="1"/>
  <c r="R31" i="1"/>
  <c r="J32" i="1"/>
  <c r="K32" i="1"/>
  <c r="M32" i="1"/>
  <c r="N32" i="1" s="1"/>
  <c r="O32" i="1"/>
  <c r="R32" i="1" s="1"/>
  <c r="P32" i="1"/>
  <c r="Q32" i="1"/>
  <c r="J33" i="1"/>
  <c r="M33" i="1" s="1"/>
  <c r="N33" i="1" s="1"/>
  <c r="K33" i="1"/>
  <c r="O33" i="1"/>
  <c r="R33" i="1" s="1"/>
  <c r="P33" i="1"/>
  <c r="Q33" i="1"/>
  <c r="J34" i="1"/>
  <c r="M34" i="1" s="1"/>
  <c r="N34" i="1" s="1"/>
  <c r="K34" i="1"/>
  <c r="O34" i="1"/>
  <c r="R34" i="1" s="1"/>
  <c r="P34" i="1"/>
  <c r="Q34" i="1"/>
  <c r="J35" i="1"/>
  <c r="K35" i="1"/>
  <c r="M35" i="1"/>
  <c r="N35" i="1"/>
  <c r="O35" i="1"/>
  <c r="P35" i="1"/>
  <c r="Q35" i="1"/>
  <c r="R35" i="1"/>
  <c r="J36" i="1"/>
  <c r="K36" i="1"/>
  <c r="M36" i="1"/>
  <c r="N36" i="1" s="1"/>
  <c r="O36" i="1"/>
  <c r="R36" i="1" s="1"/>
  <c r="P36" i="1"/>
  <c r="Q36" i="1"/>
  <c r="J37" i="1"/>
  <c r="M37" i="1" s="1"/>
  <c r="N37" i="1" s="1"/>
  <c r="K37" i="1"/>
  <c r="O37" i="1"/>
  <c r="R37" i="1" s="1"/>
  <c r="P37" i="1"/>
  <c r="Q37" i="1"/>
  <c r="J38" i="1"/>
  <c r="M38" i="1" s="1"/>
  <c r="N38" i="1" s="1"/>
  <c r="K38" i="1"/>
  <c r="O38" i="1"/>
  <c r="R38" i="1" s="1"/>
  <c r="P38" i="1"/>
  <c r="Q38" i="1"/>
  <c r="J39" i="1"/>
  <c r="K39" i="1"/>
  <c r="M39" i="1"/>
  <c r="N39" i="1"/>
  <c r="O39" i="1"/>
  <c r="P39" i="1"/>
  <c r="R39" i="1"/>
  <c r="J40" i="1"/>
  <c r="K40" i="1"/>
  <c r="M40" i="1"/>
  <c r="N40" i="1"/>
  <c r="O40" i="1"/>
  <c r="P40" i="1"/>
  <c r="Q40" i="1"/>
  <c r="R40" i="1"/>
  <c r="J41" i="1"/>
  <c r="K41" i="1"/>
  <c r="M41" i="1"/>
  <c r="N41" i="1" s="1"/>
  <c r="O41" i="1"/>
  <c r="R41" i="1" s="1"/>
  <c r="P41" i="1"/>
  <c r="Q41" i="1"/>
  <c r="J42" i="1"/>
  <c r="M42" i="1" s="1"/>
  <c r="N42" i="1" s="1"/>
  <c r="K42" i="1"/>
  <c r="O42" i="1"/>
  <c r="R42" i="1" s="1"/>
  <c r="P42" i="1"/>
  <c r="J43" i="1"/>
  <c r="M43" i="1" s="1"/>
  <c r="N43" i="1" s="1"/>
  <c r="K43" i="1"/>
  <c r="O43" i="1"/>
  <c r="R43" i="1" s="1"/>
  <c r="P43" i="1"/>
  <c r="J44" i="1"/>
  <c r="M44" i="1" s="1"/>
  <c r="N44" i="1" s="1"/>
  <c r="K44" i="1"/>
  <c r="O44" i="1"/>
  <c r="R44" i="1" s="1"/>
  <c r="P44" i="1"/>
  <c r="Q44" i="1"/>
  <c r="J45" i="1"/>
  <c r="M45" i="1" s="1"/>
  <c r="N45" i="1" s="1"/>
  <c r="K45" i="1"/>
  <c r="O45" i="1"/>
  <c r="R45" i="1" s="1"/>
  <c r="P45" i="1"/>
  <c r="Q45" i="1"/>
  <c r="J46" i="1"/>
  <c r="K46" i="1"/>
  <c r="M46" i="1"/>
  <c r="N46" i="1"/>
  <c r="O46" i="1"/>
  <c r="P46" i="1"/>
  <c r="R46" i="1"/>
  <c r="H48" i="1"/>
  <c r="I48" i="1"/>
  <c r="K48" i="1"/>
  <c r="L48" i="1"/>
  <c r="P48" i="1"/>
  <c r="M48" i="1" l="1"/>
  <c r="N13" i="1"/>
  <c r="N48" i="1" s="1"/>
  <c r="R48" i="1"/>
  <c r="J48" i="1"/>
  <c r="O48" i="1"/>
</calcChain>
</file>

<file path=xl/sharedStrings.xml><?xml version="1.0" encoding="utf-8"?>
<sst xmlns="http://schemas.openxmlformats.org/spreadsheetml/2006/main" count="193" uniqueCount="175">
  <si>
    <t>Enc. Dpto. Nómina</t>
  </si>
  <si>
    <t>Licda. Ivonne Martínez</t>
  </si>
  <si>
    <t>SP-0044240-2019</t>
  </si>
  <si>
    <t>Encargado Catastral Titulación</t>
  </si>
  <si>
    <t>200010231654057</t>
  </si>
  <si>
    <t>22300035551</t>
  </si>
  <si>
    <t>Jefferson Lagranje Reyes</t>
  </si>
  <si>
    <t>SP-0033904-2019</t>
  </si>
  <si>
    <t>Tecnico de Campo</t>
  </si>
  <si>
    <t>200019602050599</t>
  </si>
  <si>
    <t>02000149951</t>
  </si>
  <si>
    <t>Eliceo Mancebo Noboa</t>
  </si>
  <si>
    <t>SP-0033109-2019</t>
  </si>
  <si>
    <t>Topografo Titulación</t>
  </si>
  <si>
    <t>200011310198860</t>
  </si>
  <si>
    <t>40220782474</t>
  </si>
  <si>
    <t>Darling Ulises Mercedes Sánchez</t>
  </si>
  <si>
    <t>SP-0031924-2019</t>
  </si>
  <si>
    <t>Especialista en Planificación</t>
  </si>
  <si>
    <t>200010231328024</t>
  </si>
  <si>
    <t>00118453406</t>
  </si>
  <si>
    <t>Lisbeth Peña Guzman</t>
  </si>
  <si>
    <t>SP-0027177-2019</t>
  </si>
  <si>
    <t>Agrimensor Titulación</t>
  </si>
  <si>
    <t>200013200401667</t>
  </si>
  <si>
    <t>04900839731</t>
  </si>
  <si>
    <t>Wilson Rosario Robles</t>
  </si>
  <si>
    <t>SP-0027441-2019</t>
  </si>
  <si>
    <t>Operador Bulldozers</t>
  </si>
  <si>
    <t>200019601472273</t>
  </si>
  <si>
    <t>07600044809</t>
  </si>
  <si>
    <t>Eduardo Mendez Figuereo</t>
  </si>
  <si>
    <t>SP-0026285-2019</t>
  </si>
  <si>
    <t>Técnico Georreferenciación</t>
  </si>
  <si>
    <t>200010401252695</t>
  </si>
  <si>
    <t>40221882174</t>
  </si>
  <si>
    <t>Luis Alejandro Feliz Feliz</t>
  </si>
  <si>
    <t>SP-0015053-2019</t>
  </si>
  <si>
    <t>Especialista en Adquisiciones</t>
  </si>
  <si>
    <t>200013200074890</t>
  </si>
  <si>
    <t>00101977791</t>
  </si>
  <si>
    <t>Juana Luz Almanzar Ventura</t>
  </si>
  <si>
    <t>SP-0033061-2019</t>
  </si>
  <si>
    <t>Chofer (Gerente Financiero)</t>
  </si>
  <si>
    <t>200019601532726</t>
  </si>
  <si>
    <t>00101729275</t>
  </si>
  <si>
    <t>Franklyn Alexander Nuñez Tavarez</t>
  </si>
  <si>
    <t>SP-0005026-2020</t>
  </si>
  <si>
    <t>Encargado De producción de plantas del cibao</t>
  </si>
  <si>
    <t>200019601475320</t>
  </si>
  <si>
    <t>04600094793</t>
  </si>
  <si>
    <t>Radhames De Jesus Estevez Estevez</t>
  </si>
  <si>
    <t>SP-0050771-2019</t>
  </si>
  <si>
    <t>200019601339711</t>
  </si>
  <si>
    <t>40222186609</t>
  </si>
  <si>
    <t>Alex Javier Zorrilla Pérez</t>
  </si>
  <si>
    <t>SP-0050759-2019</t>
  </si>
  <si>
    <t>200019601339507</t>
  </si>
  <si>
    <t>40224242020</t>
  </si>
  <si>
    <t>Anderson Sadiel Pinales Tejeda</t>
  </si>
  <si>
    <t>SP-0050743-2019</t>
  </si>
  <si>
    <t>Chofer Georreferenciación</t>
  </si>
  <si>
    <t>200019600684447</t>
  </si>
  <si>
    <t>Angel Michael Castillo Ramirez</t>
  </si>
  <si>
    <t>SP-0026158-2019</t>
  </si>
  <si>
    <t>Facilitador</t>
  </si>
  <si>
    <t>200019600509567</t>
  </si>
  <si>
    <t>09900033649</t>
  </si>
  <si>
    <t xml:space="preserve">Nouel Eliadin Davila Herasme </t>
  </si>
  <si>
    <t>SP-0026162-2019</t>
  </si>
  <si>
    <t>200019600510821</t>
  </si>
  <si>
    <t>40226905954</t>
  </si>
  <si>
    <t xml:space="preserve">Breider Guarionex Soto Novas </t>
  </si>
  <si>
    <t>SP-0025915-2019</t>
  </si>
  <si>
    <t>200019600510980</t>
  </si>
  <si>
    <t>11200012612</t>
  </si>
  <si>
    <t>Ivelis Mendez Sanchez</t>
  </si>
  <si>
    <t>SP-0025917-2019</t>
  </si>
  <si>
    <t>200019600512801</t>
  </si>
  <si>
    <t>40225545199</t>
  </si>
  <si>
    <t xml:space="preserve">Yohandel Natanael Perez Ferreras </t>
  </si>
  <si>
    <t>SP-0025919-2019</t>
  </si>
  <si>
    <t>200019600509570</t>
  </si>
  <si>
    <t>09900040610</t>
  </si>
  <si>
    <t xml:space="preserve">Yorkis Sierra Cuevas </t>
  </si>
  <si>
    <t>SP-0024995-2019</t>
  </si>
  <si>
    <t>Seguridad Coordinador</t>
  </si>
  <si>
    <t>200013250012917</t>
  </si>
  <si>
    <t>02000166179</t>
  </si>
  <si>
    <t>Jose Antonio Volquez Matos</t>
  </si>
  <si>
    <t>SP-0024983-2019</t>
  </si>
  <si>
    <t>200019600491409</t>
  </si>
  <si>
    <t>40240070660</t>
  </si>
  <si>
    <t>Ruben Antonio Peña Medina</t>
  </si>
  <si>
    <t>SP-0026278-2019</t>
  </si>
  <si>
    <t>Operador Greda</t>
  </si>
  <si>
    <t>200019600594213</t>
  </si>
  <si>
    <t>09900031320</t>
  </si>
  <si>
    <t>Justino Cuevas Carvajal</t>
  </si>
  <si>
    <t>SP-0027426-2019</t>
  </si>
  <si>
    <t>Operador Retropala</t>
  </si>
  <si>
    <t>200016100136686</t>
  </si>
  <si>
    <t>09900031858</t>
  </si>
  <si>
    <t>Juan De León Matos Carvajal</t>
  </si>
  <si>
    <t>SP-0028541-2019</t>
  </si>
  <si>
    <t>200019600643757</t>
  </si>
  <si>
    <t>07000030192</t>
  </si>
  <si>
    <t>Elvin Leonidas Matos De Oleo</t>
  </si>
  <si>
    <t>SP-0028518-2019</t>
  </si>
  <si>
    <t>200019600521196</t>
  </si>
  <si>
    <t>02500001173</t>
  </si>
  <si>
    <t>Santo Amelio Duval Novas</t>
  </si>
  <si>
    <t>SP-0024165-2019</t>
  </si>
  <si>
    <t>200019600486917</t>
  </si>
  <si>
    <t>08000083660</t>
  </si>
  <si>
    <t>Iris De La Cruz Mateo</t>
  </si>
  <si>
    <t>SP-0024160-2019</t>
  </si>
  <si>
    <t>200011500888426</t>
  </si>
  <si>
    <t>07000063581</t>
  </si>
  <si>
    <t>Adrian De Jesús Méndez Ferreras</t>
  </si>
  <si>
    <t>SP-0024109-2019</t>
  </si>
  <si>
    <t>200019600573483</t>
  </si>
  <si>
    <t>01800696914</t>
  </si>
  <si>
    <t>Joryi Feliz Aquino</t>
  </si>
  <si>
    <t>SP-0019090-2019</t>
  </si>
  <si>
    <t>Auditor Técnico</t>
  </si>
  <si>
    <t>200019600806575</t>
  </si>
  <si>
    <t>01000095586</t>
  </si>
  <si>
    <t>Hector Antonio Simón Ramírez</t>
  </si>
  <si>
    <t>SP-0019001-2019</t>
  </si>
  <si>
    <t>200011020021212</t>
  </si>
  <si>
    <t>01600013302</t>
  </si>
  <si>
    <t>Gustavo Francisco Berroa Alcántara</t>
  </si>
  <si>
    <t>SP-0019003-2019</t>
  </si>
  <si>
    <t>200019600807208</t>
  </si>
  <si>
    <t>07600030501</t>
  </si>
  <si>
    <t>Miguel Antonio Vargas Herasme</t>
  </si>
  <si>
    <t>SP-0018991-2019</t>
  </si>
  <si>
    <t>200015400073969</t>
  </si>
  <si>
    <t>01700251422</t>
  </si>
  <si>
    <t>Robelis Alcantara Santa</t>
  </si>
  <si>
    <t>SP-0018982-2019</t>
  </si>
  <si>
    <t>200010400813611</t>
  </si>
  <si>
    <t>01900174960</t>
  </si>
  <si>
    <t>Olivel Antony Peña Alcantara</t>
  </si>
  <si>
    <t>SP-0004504-2020</t>
  </si>
  <si>
    <t>200019600328580</t>
  </si>
  <si>
    <t>08000043136</t>
  </si>
  <si>
    <t>Alfonso Guevara Diaz</t>
  </si>
  <si>
    <t>SP-0005820-2020</t>
  </si>
  <si>
    <t>Chofer Camión</t>
  </si>
  <si>
    <t>200019600403801</t>
  </si>
  <si>
    <t>07000055082</t>
  </si>
  <si>
    <t>Richard Hamilton Florian Medina</t>
  </si>
  <si>
    <t>Total Aportes</t>
  </si>
  <si>
    <t>ARL 1.1%</t>
  </si>
  <si>
    <t>AFP 7.10%</t>
  </si>
  <si>
    <t>SFS 7.09%</t>
  </si>
  <si>
    <t>Sueldo Neto</t>
  </si>
  <si>
    <t>ISR</t>
  </si>
  <si>
    <t>AFP 2.87%</t>
  </si>
  <si>
    <t>SFS 3.04%</t>
  </si>
  <si>
    <t>Seguro vida</t>
  </si>
  <si>
    <t>Sueldo Bruto</t>
  </si>
  <si>
    <t>Contrato No.</t>
  </si>
  <si>
    <t>Cargo</t>
  </si>
  <si>
    <t xml:space="preserve">Numero de Cuenta </t>
  </si>
  <si>
    <t xml:space="preserve">Cedula </t>
  </si>
  <si>
    <t>Nombre</t>
  </si>
  <si>
    <t>No.</t>
  </si>
  <si>
    <t>Aportes Empleador</t>
  </si>
  <si>
    <t>Aportes Empleado</t>
  </si>
  <si>
    <t>MARZO 2020</t>
  </si>
  <si>
    <t>NOMINA PERSONAL CONTRATADO 2.1.1.2.01</t>
  </si>
  <si>
    <t>PROYECTO AGROFORESTAL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</si>
</sst>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8"/>
      <color rgb="FF000000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43" fontId="2" fillId="0" borderId="0" xfId="1" applyFont="1" applyBorder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4" fontId="3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/>
    <xf numFmtId="43" fontId="3" fillId="0" borderId="2" xfId="1" applyFont="1" applyFill="1" applyBorder="1"/>
    <xf numFmtId="4" fontId="3" fillId="0" borderId="2" xfId="0" applyNumberFormat="1" applyFont="1" applyFill="1" applyBorder="1" applyAlignment="1"/>
    <xf numFmtId="4" fontId="2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3" fontId="2" fillId="0" borderId="2" xfId="1" applyFont="1" applyBorder="1"/>
    <xf numFmtId="4" fontId="2" fillId="0" borderId="2" xfId="0" applyNumberFormat="1" applyFont="1" applyBorder="1" applyAlignment="1"/>
    <xf numFmtId="4" fontId="3" fillId="0" borderId="2" xfId="0" applyNumberFormat="1" applyFont="1" applyBorder="1" applyAlignment="1"/>
    <xf numFmtId="4" fontId="3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3" fontId="3" fillId="0" borderId="2" xfId="1" applyFont="1" applyBorder="1"/>
    <xf numFmtId="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Fill="1" applyBorder="1"/>
    <xf numFmtId="4" fontId="2" fillId="0" borderId="2" xfId="0" applyNumberFormat="1" applyFont="1" applyFill="1" applyBorder="1" applyAlignment="1"/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289828</xdr:colOff>
      <xdr:row>0</xdr:row>
      <xdr:rowOff>95257</xdr:rowOff>
    </xdr:from>
    <xdr:ext cx="5328224" cy="2743194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813828" y="95257"/>
          <a:ext cx="5328224" cy="27431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T61"/>
  <sheetViews>
    <sheetView tabSelected="1" view="pageBreakPreview" topLeftCell="A10" zoomScaleNormal="50" zoomScaleSheetLayoutView="100" workbookViewId="0">
      <selection activeCell="G47" sqref="G47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50.5703125" style="4" customWidth="1"/>
    <col min="4" max="4" width="22.140625" style="6" bestFit="1" customWidth="1"/>
    <col min="5" max="5" width="36.42578125" style="5" bestFit="1" customWidth="1"/>
    <col min="6" max="6" width="43.5703125" style="4" bestFit="1" customWidth="1"/>
    <col min="7" max="7" width="28.28515625" style="4" customWidth="1"/>
    <col min="8" max="8" width="29.28515625" style="2" bestFit="1" customWidth="1"/>
    <col min="9" max="9" width="27.140625" style="2" bestFit="1" customWidth="1"/>
    <col min="10" max="10" width="24.5703125" style="2" bestFit="1" customWidth="1"/>
    <col min="11" max="11" width="25.28515625" style="2" bestFit="1" customWidth="1"/>
    <col min="12" max="12" width="20.7109375" style="2" customWidth="1"/>
    <col min="13" max="13" width="30.28515625" style="3" bestFit="1" customWidth="1"/>
    <col min="14" max="14" width="36.7109375" style="2" customWidth="1"/>
    <col min="15" max="15" width="24.5703125" style="1" bestFit="1" customWidth="1"/>
    <col min="16" max="16" width="19.5703125" style="1" customWidth="1"/>
    <col min="17" max="17" width="18.140625" style="1" customWidth="1"/>
    <col min="18" max="18" width="27.5703125" style="1" customWidth="1"/>
    <col min="19" max="16384" width="11.42578125" style="1"/>
  </cols>
  <sheetData>
    <row r="9" spans="2:18" ht="36" x14ac:dyDescent="0.55000000000000004">
      <c r="B9" s="78" t="s">
        <v>174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2:18" ht="36" x14ac:dyDescent="0.55000000000000004">
      <c r="B10" s="77" t="s">
        <v>173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2:18" ht="61.5" x14ac:dyDescent="0.9">
      <c r="C11" s="76" t="s">
        <v>172</v>
      </c>
      <c r="D11" s="4"/>
      <c r="E11" s="4"/>
      <c r="H11" s="4"/>
      <c r="I11" s="75" t="s">
        <v>171</v>
      </c>
      <c r="J11" s="75"/>
      <c r="K11" s="75"/>
      <c r="L11" s="75"/>
      <c r="M11" s="74"/>
      <c r="N11" s="14"/>
      <c r="O11" s="73" t="s">
        <v>170</v>
      </c>
      <c r="P11" s="73"/>
      <c r="Q11" s="73"/>
      <c r="R11" s="73"/>
    </row>
    <row r="12" spans="2:18" x14ac:dyDescent="0.35">
      <c r="B12" s="72" t="s">
        <v>169</v>
      </c>
      <c r="C12" s="69" t="s">
        <v>168</v>
      </c>
      <c r="D12" s="71" t="s">
        <v>167</v>
      </c>
      <c r="E12" s="70" t="s">
        <v>166</v>
      </c>
      <c r="F12" s="69" t="s">
        <v>165</v>
      </c>
      <c r="G12" s="69" t="s">
        <v>164</v>
      </c>
      <c r="H12" s="67" t="s">
        <v>163</v>
      </c>
      <c r="I12" s="67" t="s">
        <v>162</v>
      </c>
      <c r="J12" s="67" t="s">
        <v>161</v>
      </c>
      <c r="K12" s="67" t="s">
        <v>160</v>
      </c>
      <c r="L12" s="67" t="s">
        <v>159</v>
      </c>
      <c r="M12" s="68" t="s">
        <v>154</v>
      </c>
      <c r="N12" s="67" t="s">
        <v>158</v>
      </c>
      <c r="O12" s="67" t="s">
        <v>157</v>
      </c>
      <c r="P12" s="67" t="s">
        <v>156</v>
      </c>
      <c r="Q12" s="67" t="s">
        <v>155</v>
      </c>
      <c r="R12" s="67" t="s">
        <v>154</v>
      </c>
    </row>
    <row r="13" spans="2:18" s="11" customFormat="1" x14ac:dyDescent="0.35">
      <c r="B13" s="41">
        <v>1</v>
      </c>
      <c r="C13" s="41" t="s">
        <v>153</v>
      </c>
      <c r="D13" s="66" t="s">
        <v>152</v>
      </c>
      <c r="E13" s="40" t="s">
        <v>151</v>
      </c>
      <c r="F13" s="65" t="s">
        <v>150</v>
      </c>
      <c r="G13" s="46" t="s">
        <v>149</v>
      </c>
      <c r="H13" s="53">
        <v>15000</v>
      </c>
      <c r="I13" s="50">
        <v>25</v>
      </c>
      <c r="J13" s="50">
        <f>+H13*3.04%</f>
        <v>456</v>
      </c>
      <c r="K13" s="50">
        <f>+H13*2.87%</f>
        <v>430.5</v>
      </c>
      <c r="L13" s="50">
        <v>0</v>
      </c>
      <c r="M13" s="51">
        <f>+I13+J13+K13+L13</f>
        <v>911.5</v>
      </c>
      <c r="N13" s="50">
        <f>+H13-M13</f>
        <v>14088.5</v>
      </c>
      <c r="O13" s="49">
        <f>+H13*7.09%</f>
        <v>1063.5</v>
      </c>
      <c r="P13" s="49">
        <f>+H13*7.1%</f>
        <v>1065</v>
      </c>
      <c r="Q13" s="49">
        <f>+H13*1.1%</f>
        <v>165.00000000000003</v>
      </c>
      <c r="R13" s="49">
        <f>+O13+P13+Q13</f>
        <v>2293.5</v>
      </c>
    </row>
    <row r="14" spans="2:18" s="11" customFormat="1" x14ac:dyDescent="0.35">
      <c r="B14" s="41">
        <f>+B13+1</f>
        <v>2</v>
      </c>
      <c r="C14" s="46" t="s">
        <v>148</v>
      </c>
      <c r="D14" s="55" t="s">
        <v>147</v>
      </c>
      <c r="E14" s="64" t="s">
        <v>146</v>
      </c>
      <c r="F14" s="41" t="s">
        <v>8</v>
      </c>
      <c r="G14" s="54" t="s">
        <v>145</v>
      </c>
      <c r="H14" s="63">
        <v>35000</v>
      </c>
      <c r="I14" s="50">
        <v>25</v>
      </c>
      <c r="J14" s="50">
        <f>+H14*3.04%</f>
        <v>1064</v>
      </c>
      <c r="K14" s="50">
        <f>+H14*2.87%</f>
        <v>1004.5</v>
      </c>
      <c r="L14" s="61">
        <v>0</v>
      </c>
      <c r="M14" s="51">
        <f>+I14+J14+K14+L14</f>
        <v>2093.5</v>
      </c>
      <c r="N14" s="50">
        <f>+H14-M14</f>
        <v>32906.5</v>
      </c>
      <c r="O14" s="49">
        <f>+H14*7.09%</f>
        <v>2481.5</v>
      </c>
      <c r="P14" s="49">
        <f>+H14*7.1%</f>
        <v>2485</v>
      </c>
      <c r="Q14" s="49">
        <f>+H14*1.1%</f>
        <v>385.00000000000006</v>
      </c>
      <c r="R14" s="49">
        <f>+O14+P14+Q14</f>
        <v>5351.5</v>
      </c>
    </row>
    <row r="15" spans="2:18" s="11" customFormat="1" x14ac:dyDescent="0.35">
      <c r="B15" s="41">
        <f>+B14+1</f>
        <v>3</v>
      </c>
      <c r="C15" s="42" t="s">
        <v>144</v>
      </c>
      <c r="D15" s="40" t="s">
        <v>143</v>
      </c>
      <c r="E15" s="55" t="s">
        <v>142</v>
      </c>
      <c r="F15" s="46" t="s">
        <v>125</v>
      </c>
      <c r="G15" s="62" t="s">
        <v>141</v>
      </c>
      <c r="H15" s="61">
        <v>45000</v>
      </c>
      <c r="I15" s="50">
        <v>25</v>
      </c>
      <c r="J15" s="50">
        <f>+H15*3.04%</f>
        <v>1368</v>
      </c>
      <c r="K15" s="50">
        <f>+H15*2.87%</f>
        <v>1291.5</v>
      </c>
      <c r="L15" s="52">
        <v>1148.33</v>
      </c>
      <c r="M15" s="51">
        <f>+I15+J15+K15+L15</f>
        <v>3832.83</v>
      </c>
      <c r="N15" s="50">
        <f>+H15-M15</f>
        <v>41167.17</v>
      </c>
      <c r="O15" s="49">
        <f>+H15*7.09%</f>
        <v>3190.5</v>
      </c>
      <c r="P15" s="49">
        <f>+H15*7.1%</f>
        <v>3194.9999999999995</v>
      </c>
      <c r="Q15" s="49">
        <f>+H15*1.1%</f>
        <v>495.00000000000006</v>
      </c>
      <c r="R15" s="49">
        <f>+O15+P15+Q15</f>
        <v>6880.5</v>
      </c>
    </row>
    <row r="16" spans="2:18" s="11" customFormat="1" x14ac:dyDescent="0.35">
      <c r="B16" s="46">
        <f>+B15+1</f>
        <v>4</v>
      </c>
      <c r="C16" s="42" t="s">
        <v>140</v>
      </c>
      <c r="D16" s="40" t="s">
        <v>139</v>
      </c>
      <c r="E16" s="55" t="s">
        <v>138</v>
      </c>
      <c r="F16" s="46" t="s">
        <v>125</v>
      </c>
      <c r="G16" s="62" t="s">
        <v>137</v>
      </c>
      <c r="H16" s="61">
        <v>45000</v>
      </c>
      <c r="I16" s="50">
        <v>25</v>
      </c>
      <c r="J16" s="50">
        <f>+H16*3.04%</f>
        <v>1368</v>
      </c>
      <c r="K16" s="50">
        <f>+H16*2.87%</f>
        <v>1291.5</v>
      </c>
      <c r="L16" s="52">
        <v>1148.33</v>
      </c>
      <c r="M16" s="51">
        <f>+I16+J16+K16+L16</f>
        <v>3832.83</v>
      </c>
      <c r="N16" s="50">
        <f>+H16-M16</f>
        <v>41167.17</v>
      </c>
      <c r="O16" s="49">
        <f>+H16*7.09%</f>
        <v>3190.5</v>
      </c>
      <c r="P16" s="49">
        <f>+H16*7.1%</f>
        <v>3194.9999999999995</v>
      </c>
      <c r="Q16" s="49">
        <f>+H16*1.1%</f>
        <v>495.00000000000006</v>
      </c>
      <c r="R16" s="49">
        <f>+O16+P16+Q16</f>
        <v>6880.5</v>
      </c>
    </row>
    <row r="17" spans="2:18" s="11" customFormat="1" x14ac:dyDescent="0.35">
      <c r="B17" s="46">
        <f>+B16+1</f>
        <v>5</v>
      </c>
      <c r="C17" s="42" t="s">
        <v>136</v>
      </c>
      <c r="D17" s="40" t="s">
        <v>135</v>
      </c>
      <c r="E17" s="55" t="s">
        <v>134</v>
      </c>
      <c r="F17" s="46" t="s">
        <v>125</v>
      </c>
      <c r="G17" s="62" t="s">
        <v>133</v>
      </c>
      <c r="H17" s="61">
        <v>45000</v>
      </c>
      <c r="I17" s="50">
        <v>25</v>
      </c>
      <c r="J17" s="50">
        <f>+H17*3.04%</f>
        <v>1368</v>
      </c>
      <c r="K17" s="50">
        <f>+H17*2.87%</f>
        <v>1291.5</v>
      </c>
      <c r="L17" s="52">
        <v>1148.33</v>
      </c>
      <c r="M17" s="51">
        <f>+I17+J17+K17+L17</f>
        <v>3832.83</v>
      </c>
      <c r="N17" s="50">
        <f>+H17-M17</f>
        <v>41167.17</v>
      </c>
      <c r="O17" s="49">
        <f>+H17*7.09%</f>
        <v>3190.5</v>
      </c>
      <c r="P17" s="49">
        <f>+H17*7.1%</f>
        <v>3194.9999999999995</v>
      </c>
      <c r="Q17" s="49">
        <f>+H17*1.1%</f>
        <v>495.00000000000006</v>
      </c>
      <c r="R17" s="49">
        <f>+O17+P17+Q17</f>
        <v>6880.5</v>
      </c>
    </row>
    <row r="18" spans="2:18" s="11" customFormat="1" x14ac:dyDescent="0.35">
      <c r="B18" s="46">
        <f>+B17+1</f>
        <v>6</v>
      </c>
      <c r="C18" s="42" t="s">
        <v>132</v>
      </c>
      <c r="D18" s="40" t="s">
        <v>131</v>
      </c>
      <c r="E18" s="55" t="s">
        <v>130</v>
      </c>
      <c r="F18" s="46" t="s">
        <v>125</v>
      </c>
      <c r="G18" s="62" t="s">
        <v>129</v>
      </c>
      <c r="H18" s="61">
        <v>45000</v>
      </c>
      <c r="I18" s="50">
        <v>25</v>
      </c>
      <c r="J18" s="50">
        <f>+H18*3.04%</f>
        <v>1368</v>
      </c>
      <c r="K18" s="50">
        <f>+H18*2.87%</f>
        <v>1291.5</v>
      </c>
      <c r="L18" s="52">
        <v>1148.33</v>
      </c>
      <c r="M18" s="51">
        <f>+I18+J18+K18+L18</f>
        <v>3832.83</v>
      </c>
      <c r="N18" s="50">
        <f>+H18-M18</f>
        <v>41167.17</v>
      </c>
      <c r="O18" s="49">
        <f>+H18*7.09%</f>
        <v>3190.5</v>
      </c>
      <c r="P18" s="49">
        <f>+H18*7.1%</f>
        <v>3194.9999999999995</v>
      </c>
      <c r="Q18" s="49">
        <f>+H18*1.1%</f>
        <v>495.00000000000006</v>
      </c>
      <c r="R18" s="49">
        <f>+O18+P18+Q18</f>
        <v>6880.5</v>
      </c>
    </row>
    <row r="19" spans="2:18" s="11" customFormat="1" x14ac:dyDescent="0.35">
      <c r="B19" s="46">
        <f>+B18+1</f>
        <v>7</v>
      </c>
      <c r="C19" s="42" t="s">
        <v>128</v>
      </c>
      <c r="D19" s="40" t="s">
        <v>127</v>
      </c>
      <c r="E19" s="55" t="s">
        <v>126</v>
      </c>
      <c r="F19" s="46" t="s">
        <v>125</v>
      </c>
      <c r="G19" s="62" t="s">
        <v>124</v>
      </c>
      <c r="H19" s="61">
        <v>45000</v>
      </c>
      <c r="I19" s="50">
        <v>25</v>
      </c>
      <c r="J19" s="50">
        <f>+H19*3.04%</f>
        <v>1368</v>
      </c>
      <c r="K19" s="50">
        <f>+H19*2.87%</f>
        <v>1291.5</v>
      </c>
      <c r="L19" s="52">
        <v>1148.33</v>
      </c>
      <c r="M19" s="51">
        <f>+I19+J19+K19+L19</f>
        <v>3832.83</v>
      </c>
      <c r="N19" s="50">
        <f>+H19-M19</f>
        <v>41167.17</v>
      </c>
      <c r="O19" s="49">
        <f>+H19*7.09%</f>
        <v>3190.5</v>
      </c>
      <c r="P19" s="49">
        <f>+H19*7.1%</f>
        <v>3194.9999999999995</v>
      </c>
      <c r="Q19" s="49">
        <f>+H19*1.1%</f>
        <v>495.00000000000006</v>
      </c>
      <c r="R19" s="49">
        <f>+O19+P19+Q19</f>
        <v>6880.5</v>
      </c>
    </row>
    <row r="20" spans="2:18" s="11" customFormat="1" x14ac:dyDescent="0.35">
      <c r="B20" s="46">
        <f>+B19+1</f>
        <v>8</v>
      </c>
      <c r="C20" s="42" t="s">
        <v>123</v>
      </c>
      <c r="D20" s="40" t="s">
        <v>122</v>
      </c>
      <c r="E20" s="40" t="s">
        <v>121</v>
      </c>
      <c r="F20" s="46" t="s">
        <v>8</v>
      </c>
      <c r="G20" s="37" t="s">
        <v>120</v>
      </c>
      <c r="H20" s="61">
        <v>35000</v>
      </c>
      <c r="I20" s="50">
        <v>25</v>
      </c>
      <c r="J20" s="50">
        <f>+H20*3.04%</f>
        <v>1064</v>
      </c>
      <c r="K20" s="50">
        <f>+H20*2.87%</f>
        <v>1004.5</v>
      </c>
      <c r="L20" s="52">
        <v>0</v>
      </c>
      <c r="M20" s="51">
        <f>+I20+J20+K20+L20</f>
        <v>2093.5</v>
      </c>
      <c r="N20" s="50">
        <f>+H20-M20</f>
        <v>32906.5</v>
      </c>
      <c r="O20" s="49">
        <f>+H20*7.09%</f>
        <v>2481.5</v>
      </c>
      <c r="P20" s="49">
        <f>+H20*7.1%</f>
        <v>2485</v>
      </c>
      <c r="Q20" s="49">
        <f>+H20*1.1%</f>
        <v>385.00000000000006</v>
      </c>
      <c r="R20" s="49">
        <f>+O20+P20+Q20</f>
        <v>5351.5</v>
      </c>
    </row>
    <row r="21" spans="2:18" s="11" customFormat="1" x14ac:dyDescent="0.35">
      <c r="B21" s="46">
        <f>+B20+1</f>
        <v>9</v>
      </c>
      <c r="C21" s="42" t="s">
        <v>119</v>
      </c>
      <c r="D21" s="40" t="s">
        <v>118</v>
      </c>
      <c r="E21" s="40" t="s">
        <v>117</v>
      </c>
      <c r="F21" s="46" t="s">
        <v>8</v>
      </c>
      <c r="G21" s="37" t="s">
        <v>116</v>
      </c>
      <c r="H21" s="61">
        <v>35000</v>
      </c>
      <c r="I21" s="50">
        <v>25</v>
      </c>
      <c r="J21" s="50">
        <f>+H21*3.04%</f>
        <v>1064</v>
      </c>
      <c r="K21" s="50">
        <f>+H21*2.87%</f>
        <v>1004.5</v>
      </c>
      <c r="L21" s="52">
        <v>0</v>
      </c>
      <c r="M21" s="51">
        <f>+I21+J21+K21+L21</f>
        <v>2093.5</v>
      </c>
      <c r="N21" s="50">
        <f>+H21-M21</f>
        <v>32906.5</v>
      </c>
      <c r="O21" s="49">
        <f>+H21*7.09%</f>
        <v>2481.5</v>
      </c>
      <c r="P21" s="49">
        <f>+H21*7.1%</f>
        <v>2485</v>
      </c>
      <c r="Q21" s="49">
        <f>+H21*1.1%</f>
        <v>385.00000000000006</v>
      </c>
      <c r="R21" s="49">
        <f>+O21+P21+Q21</f>
        <v>5351.5</v>
      </c>
    </row>
    <row r="22" spans="2:18" s="11" customFormat="1" x14ac:dyDescent="0.35">
      <c r="B22" s="46">
        <f>+B21+1</f>
        <v>10</v>
      </c>
      <c r="C22" s="42" t="s">
        <v>115</v>
      </c>
      <c r="D22" s="40" t="s">
        <v>114</v>
      </c>
      <c r="E22" s="40" t="s">
        <v>113</v>
      </c>
      <c r="F22" s="46" t="s">
        <v>8</v>
      </c>
      <c r="G22" s="37" t="s">
        <v>112</v>
      </c>
      <c r="H22" s="61">
        <v>35000</v>
      </c>
      <c r="I22" s="50">
        <v>25</v>
      </c>
      <c r="J22" s="50">
        <f>+H22*3.04%</f>
        <v>1064</v>
      </c>
      <c r="K22" s="50">
        <f>+H22*2.87%</f>
        <v>1004.5</v>
      </c>
      <c r="L22" s="52">
        <v>0</v>
      </c>
      <c r="M22" s="51">
        <f>+I22+J22+K22+L22</f>
        <v>2093.5</v>
      </c>
      <c r="N22" s="50">
        <f>+H22-M22</f>
        <v>32906.5</v>
      </c>
      <c r="O22" s="49">
        <f>+H22*7.09%</f>
        <v>2481.5</v>
      </c>
      <c r="P22" s="49">
        <f>+H22*7.1%</f>
        <v>2485</v>
      </c>
      <c r="Q22" s="49">
        <f>+H22*1.1%</f>
        <v>385.00000000000006</v>
      </c>
      <c r="R22" s="49">
        <f>+O22+P22+Q22</f>
        <v>5351.5</v>
      </c>
    </row>
    <row r="23" spans="2:18" s="11" customFormat="1" x14ac:dyDescent="0.35">
      <c r="B23" s="46">
        <f>+B22+1</f>
        <v>11</v>
      </c>
      <c r="C23" s="42" t="s">
        <v>111</v>
      </c>
      <c r="D23" s="40" t="s">
        <v>110</v>
      </c>
      <c r="E23" s="40" t="s">
        <v>109</v>
      </c>
      <c r="F23" s="46" t="s">
        <v>8</v>
      </c>
      <c r="G23" s="54" t="s">
        <v>108</v>
      </c>
      <c r="H23" s="61">
        <v>35000</v>
      </c>
      <c r="I23" s="50">
        <v>25</v>
      </c>
      <c r="J23" s="50">
        <f>+H23*3.04%</f>
        <v>1064</v>
      </c>
      <c r="K23" s="50">
        <f>+H23*2.87%</f>
        <v>1004.5</v>
      </c>
      <c r="L23" s="43">
        <v>0</v>
      </c>
      <c r="M23" s="51">
        <f>+I23+J23+K23+L23</f>
        <v>2093.5</v>
      </c>
      <c r="N23" s="50">
        <f>+H23-M23</f>
        <v>32906.5</v>
      </c>
      <c r="O23" s="49">
        <f>+H23*7.09%</f>
        <v>2481.5</v>
      </c>
      <c r="P23" s="49">
        <f>+H23*7.1%</f>
        <v>2485</v>
      </c>
      <c r="Q23" s="49">
        <f>+H23*1.1%</f>
        <v>385.00000000000006</v>
      </c>
      <c r="R23" s="49">
        <f>+O23+P23+Q23</f>
        <v>5351.5</v>
      </c>
    </row>
    <row r="24" spans="2:18" s="11" customFormat="1" x14ac:dyDescent="0.35">
      <c r="B24" s="46">
        <f>+B23+1</f>
        <v>12</v>
      </c>
      <c r="C24" s="42" t="s">
        <v>107</v>
      </c>
      <c r="D24" s="40" t="s">
        <v>106</v>
      </c>
      <c r="E24" s="40" t="s">
        <v>105</v>
      </c>
      <c r="F24" s="46" t="s">
        <v>8</v>
      </c>
      <c r="G24" s="54" t="s">
        <v>104</v>
      </c>
      <c r="H24" s="61">
        <v>35000</v>
      </c>
      <c r="I24" s="50">
        <v>25</v>
      </c>
      <c r="J24" s="50">
        <f>+H24*3.04%</f>
        <v>1064</v>
      </c>
      <c r="K24" s="50">
        <f>+H24*2.87%</f>
        <v>1004.5</v>
      </c>
      <c r="L24" s="43">
        <v>0</v>
      </c>
      <c r="M24" s="51">
        <f>+I24+J24+K24+L24</f>
        <v>2093.5</v>
      </c>
      <c r="N24" s="50">
        <f>+H24-M24</f>
        <v>32906.5</v>
      </c>
      <c r="O24" s="49">
        <f>+H24*7.09%</f>
        <v>2481.5</v>
      </c>
      <c r="P24" s="49">
        <f>+H24*7.1%</f>
        <v>2485</v>
      </c>
      <c r="Q24" s="49">
        <f>+H24*1.1%</f>
        <v>385.00000000000006</v>
      </c>
      <c r="R24" s="49">
        <f>+O24+P24+Q24</f>
        <v>5351.5</v>
      </c>
    </row>
    <row r="25" spans="2:18" s="33" customFormat="1" x14ac:dyDescent="0.35">
      <c r="B25" s="46">
        <f>+B24+1</f>
        <v>13</v>
      </c>
      <c r="C25" s="42" t="s">
        <v>103</v>
      </c>
      <c r="D25" s="44" t="s">
        <v>102</v>
      </c>
      <c r="E25" s="44" t="s">
        <v>101</v>
      </c>
      <c r="F25" s="42" t="s">
        <v>100</v>
      </c>
      <c r="G25" s="37" t="s">
        <v>99</v>
      </c>
      <c r="H25" s="57">
        <v>45000</v>
      </c>
      <c r="I25" s="35">
        <v>25</v>
      </c>
      <c r="J25" s="35">
        <f>+H25*3.04%</f>
        <v>1368</v>
      </c>
      <c r="K25" s="35">
        <f>+H25*2.87%</f>
        <v>1291.5</v>
      </c>
      <c r="L25" s="35">
        <v>1148.33</v>
      </c>
      <c r="M25" s="35">
        <f>+I25+J25+K25+L25</f>
        <v>3832.83</v>
      </c>
      <c r="N25" s="35">
        <f>+H25-M25</f>
        <v>41167.17</v>
      </c>
      <c r="O25" s="34">
        <f>+H25*7.09%</f>
        <v>3190.5</v>
      </c>
      <c r="P25" s="34">
        <f>+H25*7.1%</f>
        <v>3194.9999999999995</v>
      </c>
      <c r="Q25" s="34">
        <f>+H25*1.1%</f>
        <v>495.00000000000006</v>
      </c>
      <c r="R25" s="34">
        <f>+O25+P25+Q25</f>
        <v>6880.5</v>
      </c>
    </row>
    <row r="26" spans="2:18" s="33" customFormat="1" x14ac:dyDescent="0.35">
      <c r="B26" s="46">
        <f>+B25+1</f>
        <v>14</v>
      </c>
      <c r="C26" s="42" t="s">
        <v>98</v>
      </c>
      <c r="D26" s="44" t="s">
        <v>97</v>
      </c>
      <c r="E26" s="44" t="s">
        <v>96</v>
      </c>
      <c r="F26" s="42" t="s">
        <v>95</v>
      </c>
      <c r="G26" s="37" t="s">
        <v>94</v>
      </c>
      <c r="H26" s="60">
        <v>45000</v>
      </c>
      <c r="I26" s="35">
        <v>25</v>
      </c>
      <c r="J26" s="35">
        <f>+H26*3.04%</f>
        <v>1368</v>
      </c>
      <c r="K26" s="35">
        <f>+H26*2.87%</f>
        <v>1291.5</v>
      </c>
      <c r="L26" s="35">
        <v>1148.33</v>
      </c>
      <c r="M26" s="35">
        <f>+I26+J26+K26+L26</f>
        <v>3832.83</v>
      </c>
      <c r="N26" s="35">
        <f>+H26-M26</f>
        <v>41167.17</v>
      </c>
      <c r="O26" s="34">
        <f>+H26*7.09%</f>
        <v>3190.5</v>
      </c>
      <c r="P26" s="34">
        <f>+H26*7.1%</f>
        <v>3194.9999999999995</v>
      </c>
      <c r="Q26" s="34">
        <f>+H26*1.1%</f>
        <v>495.00000000000006</v>
      </c>
      <c r="R26" s="34">
        <f>+O26+P26+Q26</f>
        <v>6880.5</v>
      </c>
    </row>
    <row r="27" spans="2:18" s="33" customFormat="1" x14ac:dyDescent="0.35">
      <c r="B27" s="46">
        <f>+B26+1</f>
        <v>15</v>
      </c>
      <c r="C27" s="42" t="s">
        <v>93</v>
      </c>
      <c r="D27" s="44" t="s">
        <v>92</v>
      </c>
      <c r="E27" s="59" t="s">
        <v>91</v>
      </c>
      <c r="F27" s="42" t="s">
        <v>86</v>
      </c>
      <c r="G27" s="37" t="s">
        <v>90</v>
      </c>
      <c r="H27" s="60">
        <v>9000</v>
      </c>
      <c r="I27" s="51">
        <v>25</v>
      </c>
      <c r="J27" s="51">
        <f>+H27*3.04%</f>
        <v>273.60000000000002</v>
      </c>
      <c r="K27" s="51">
        <f>+H27*2.87%</f>
        <v>258.3</v>
      </c>
      <c r="L27" s="51">
        <v>0</v>
      </c>
      <c r="M27" s="51">
        <f>+I27+J27+K27+L27</f>
        <v>556.90000000000009</v>
      </c>
      <c r="N27" s="51">
        <f>+H27-M27</f>
        <v>8443.1</v>
      </c>
      <c r="O27" s="56">
        <f>+H27*7.09%</f>
        <v>638.1</v>
      </c>
      <c r="P27" s="56">
        <f>+H27*7.1%</f>
        <v>638.99999999999989</v>
      </c>
      <c r="Q27" s="56">
        <f>+H27*1.1%</f>
        <v>99.000000000000014</v>
      </c>
      <c r="R27" s="56">
        <f>+O27+P27+Q27</f>
        <v>1376.1</v>
      </c>
    </row>
    <row r="28" spans="2:18" s="33" customFormat="1" x14ac:dyDescent="0.35">
      <c r="B28" s="46">
        <f>+B27+1</f>
        <v>16</v>
      </c>
      <c r="C28" s="42" t="s">
        <v>89</v>
      </c>
      <c r="D28" s="44" t="s">
        <v>88</v>
      </c>
      <c r="E28" s="44" t="s">
        <v>87</v>
      </c>
      <c r="F28" s="42" t="s">
        <v>86</v>
      </c>
      <c r="G28" s="37" t="s">
        <v>85</v>
      </c>
      <c r="H28" s="60">
        <v>9000</v>
      </c>
      <c r="I28" s="51">
        <v>25</v>
      </c>
      <c r="J28" s="51">
        <f>+H28*3.04%</f>
        <v>273.60000000000002</v>
      </c>
      <c r="K28" s="51">
        <f>+H28*2.87%</f>
        <v>258.3</v>
      </c>
      <c r="L28" s="51">
        <v>0</v>
      </c>
      <c r="M28" s="51">
        <f>+I28+J28+K28+L28</f>
        <v>556.90000000000009</v>
      </c>
      <c r="N28" s="51">
        <f>+H28-M28</f>
        <v>8443.1</v>
      </c>
      <c r="O28" s="56">
        <f>+H28*7.09%</f>
        <v>638.1</v>
      </c>
      <c r="P28" s="56">
        <f>+H28*7.1%</f>
        <v>638.99999999999989</v>
      </c>
      <c r="Q28" s="56">
        <f>+H28*1.1%</f>
        <v>99.000000000000014</v>
      </c>
      <c r="R28" s="56">
        <f>+O28+P28+Q28</f>
        <v>1376.1</v>
      </c>
    </row>
    <row r="29" spans="2:18" s="33" customFormat="1" x14ac:dyDescent="0.35">
      <c r="B29" s="46">
        <f>+B28+1</f>
        <v>17</v>
      </c>
      <c r="C29" s="58" t="s">
        <v>84</v>
      </c>
      <c r="D29" s="59" t="s">
        <v>83</v>
      </c>
      <c r="E29" s="44" t="s">
        <v>82</v>
      </c>
      <c r="F29" s="58" t="s">
        <v>65</v>
      </c>
      <c r="G29" s="37" t="s">
        <v>81</v>
      </c>
      <c r="H29" s="57">
        <v>9000</v>
      </c>
      <c r="I29" s="51">
        <v>25</v>
      </c>
      <c r="J29" s="51">
        <f>+H29*3.04%</f>
        <v>273.60000000000002</v>
      </c>
      <c r="K29" s="51">
        <f>+H29*2.87%</f>
        <v>258.3</v>
      </c>
      <c r="L29" s="35">
        <v>0</v>
      </c>
      <c r="M29" s="51">
        <f>+I29+J29+K29+L29</f>
        <v>556.90000000000009</v>
      </c>
      <c r="N29" s="51">
        <f>+H29-M29</f>
        <v>8443.1</v>
      </c>
      <c r="O29" s="56">
        <f>+H29*7.09%</f>
        <v>638.1</v>
      </c>
      <c r="P29" s="56">
        <f>+H29*7.1%</f>
        <v>638.99999999999989</v>
      </c>
      <c r="Q29" s="56">
        <f>+H29*1.1%</f>
        <v>99.000000000000014</v>
      </c>
      <c r="R29" s="56">
        <f>+O29+P29+Q29</f>
        <v>1376.1</v>
      </c>
    </row>
    <row r="30" spans="2:18" s="33" customFormat="1" x14ac:dyDescent="0.35">
      <c r="B30" s="46">
        <f>+B29+1</f>
        <v>18</v>
      </c>
      <c r="C30" s="58" t="s">
        <v>80</v>
      </c>
      <c r="D30" s="59" t="s">
        <v>79</v>
      </c>
      <c r="E30" s="44" t="s">
        <v>78</v>
      </c>
      <c r="F30" s="58" t="s">
        <v>65</v>
      </c>
      <c r="G30" s="37" t="s">
        <v>77</v>
      </c>
      <c r="H30" s="57">
        <v>9000</v>
      </c>
      <c r="I30" s="51">
        <v>25</v>
      </c>
      <c r="J30" s="51">
        <f>+H30*3.04%</f>
        <v>273.60000000000002</v>
      </c>
      <c r="K30" s="51">
        <f>+H30*2.87%</f>
        <v>258.3</v>
      </c>
      <c r="L30" s="35">
        <v>0</v>
      </c>
      <c r="M30" s="51">
        <f>+I30+J30+K30+L30</f>
        <v>556.90000000000009</v>
      </c>
      <c r="N30" s="51">
        <f>+H30-M30</f>
        <v>8443.1</v>
      </c>
      <c r="O30" s="56">
        <f>+H30*7.09%</f>
        <v>638.1</v>
      </c>
      <c r="P30" s="56">
        <f>+H30*7.1%</f>
        <v>638.99999999999989</v>
      </c>
      <c r="Q30" s="56">
        <f>+H30*1.1%</f>
        <v>99.000000000000014</v>
      </c>
      <c r="R30" s="56">
        <f>+O30+P30+Q30</f>
        <v>1376.1</v>
      </c>
    </row>
    <row r="31" spans="2:18" s="33" customFormat="1" x14ac:dyDescent="0.35">
      <c r="B31" s="46">
        <f>+B30+1</f>
        <v>19</v>
      </c>
      <c r="C31" s="58" t="s">
        <v>76</v>
      </c>
      <c r="D31" s="59" t="s">
        <v>75</v>
      </c>
      <c r="E31" s="44" t="s">
        <v>74</v>
      </c>
      <c r="F31" s="58" t="s">
        <v>65</v>
      </c>
      <c r="G31" s="37" t="s">
        <v>73</v>
      </c>
      <c r="H31" s="57">
        <v>9000</v>
      </c>
      <c r="I31" s="51">
        <v>25</v>
      </c>
      <c r="J31" s="51">
        <f>+H31*3.04%</f>
        <v>273.60000000000002</v>
      </c>
      <c r="K31" s="51">
        <f>+H31*2.87%</f>
        <v>258.3</v>
      </c>
      <c r="L31" s="35">
        <v>0</v>
      </c>
      <c r="M31" s="51">
        <f>+I31+J31+K31+L31</f>
        <v>556.90000000000009</v>
      </c>
      <c r="N31" s="51">
        <f>+H31-M31</f>
        <v>8443.1</v>
      </c>
      <c r="O31" s="56">
        <f>+H31*7.09%</f>
        <v>638.1</v>
      </c>
      <c r="P31" s="56">
        <f>+H31*7.1%</f>
        <v>638.99999999999989</v>
      </c>
      <c r="Q31" s="56">
        <f>+H31*1.1%</f>
        <v>99.000000000000014</v>
      </c>
      <c r="R31" s="56">
        <f>+O31+P31+Q31</f>
        <v>1376.1</v>
      </c>
    </row>
    <row r="32" spans="2:18" s="33" customFormat="1" x14ac:dyDescent="0.35">
      <c r="B32" s="46">
        <f>+B31+1</f>
        <v>20</v>
      </c>
      <c r="C32" s="58" t="s">
        <v>72</v>
      </c>
      <c r="D32" s="59" t="s">
        <v>71</v>
      </c>
      <c r="E32" s="44" t="s">
        <v>70</v>
      </c>
      <c r="F32" s="58" t="s">
        <v>65</v>
      </c>
      <c r="G32" s="37" t="s">
        <v>69</v>
      </c>
      <c r="H32" s="57">
        <v>9000</v>
      </c>
      <c r="I32" s="51">
        <v>25</v>
      </c>
      <c r="J32" s="51">
        <f>+H32*3.04%</f>
        <v>273.60000000000002</v>
      </c>
      <c r="K32" s="51">
        <f>+H32*2.87%</f>
        <v>258.3</v>
      </c>
      <c r="L32" s="35">
        <v>0</v>
      </c>
      <c r="M32" s="51">
        <f>+I32+J32+K32+L32</f>
        <v>556.90000000000009</v>
      </c>
      <c r="N32" s="51">
        <f>+H32-M32</f>
        <v>8443.1</v>
      </c>
      <c r="O32" s="56">
        <f>+H32*7.09%</f>
        <v>638.1</v>
      </c>
      <c r="P32" s="56">
        <f>+H32*7.1%</f>
        <v>638.99999999999989</v>
      </c>
      <c r="Q32" s="56">
        <f>+H32*1.1%</f>
        <v>99.000000000000014</v>
      </c>
      <c r="R32" s="56">
        <f>+O32+P32+Q32</f>
        <v>1376.1</v>
      </c>
    </row>
    <row r="33" spans="2:20" s="33" customFormat="1" x14ac:dyDescent="0.35">
      <c r="B33" s="46">
        <f>+B32+1</f>
        <v>21</v>
      </c>
      <c r="C33" s="58" t="s">
        <v>68</v>
      </c>
      <c r="D33" s="59" t="s">
        <v>67</v>
      </c>
      <c r="E33" s="44" t="s">
        <v>66</v>
      </c>
      <c r="F33" s="58" t="s">
        <v>65</v>
      </c>
      <c r="G33" s="37" t="s">
        <v>64</v>
      </c>
      <c r="H33" s="57">
        <v>9000</v>
      </c>
      <c r="I33" s="51">
        <v>25</v>
      </c>
      <c r="J33" s="51">
        <f>+H33*3.04%</f>
        <v>273.60000000000002</v>
      </c>
      <c r="K33" s="51">
        <f>+H33*2.87%</f>
        <v>258.3</v>
      </c>
      <c r="L33" s="35">
        <v>0</v>
      </c>
      <c r="M33" s="51">
        <f>+I33+J33+K33+L33</f>
        <v>556.90000000000009</v>
      </c>
      <c r="N33" s="51">
        <f>+H33-M33</f>
        <v>8443.1</v>
      </c>
      <c r="O33" s="56">
        <f>+H33*7.09%</f>
        <v>638.1</v>
      </c>
      <c r="P33" s="56">
        <f>+H33*7.1%</f>
        <v>638.99999999999989</v>
      </c>
      <c r="Q33" s="56">
        <f>+H33*1.1%</f>
        <v>99.000000000000014</v>
      </c>
      <c r="R33" s="56">
        <f>+O33+P33+Q33</f>
        <v>1376.1</v>
      </c>
    </row>
    <row r="34" spans="2:20" s="33" customFormat="1" x14ac:dyDescent="0.35">
      <c r="B34" s="46">
        <f>+B33+1</f>
        <v>22</v>
      </c>
      <c r="C34" s="41" t="s">
        <v>63</v>
      </c>
      <c r="D34" s="55">
        <v>22300097205</v>
      </c>
      <c r="E34" s="40" t="s">
        <v>62</v>
      </c>
      <c r="F34" s="46" t="s">
        <v>61</v>
      </c>
      <c r="G34" s="37" t="s">
        <v>60</v>
      </c>
      <c r="H34" s="53">
        <v>20000</v>
      </c>
      <c r="I34" s="35">
        <v>25</v>
      </c>
      <c r="J34" s="35">
        <f>+H34*3.04%</f>
        <v>608</v>
      </c>
      <c r="K34" s="35">
        <f>+H34*2.87%</f>
        <v>574</v>
      </c>
      <c r="L34" s="35">
        <v>0</v>
      </c>
      <c r="M34" s="35">
        <f>+I34+J34+K34+L34</f>
        <v>1207</v>
      </c>
      <c r="N34" s="35">
        <f>+H34-M34</f>
        <v>18793</v>
      </c>
      <c r="O34" s="34">
        <f>+H34*7.09%</f>
        <v>1418</v>
      </c>
      <c r="P34" s="34">
        <f>+H34*7.1%</f>
        <v>1419.9999999999998</v>
      </c>
      <c r="Q34" s="34">
        <f>+H34*1.1%</f>
        <v>220.00000000000003</v>
      </c>
      <c r="R34" s="34">
        <f>+O34+P34+Q34</f>
        <v>3058</v>
      </c>
    </row>
    <row r="35" spans="2:20" s="33" customFormat="1" x14ac:dyDescent="0.35">
      <c r="B35" s="42">
        <f>+B34+1</f>
        <v>23</v>
      </c>
      <c r="C35" s="41" t="s">
        <v>59</v>
      </c>
      <c r="D35" s="55" t="s">
        <v>58</v>
      </c>
      <c r="E35" s="40" t="s">
        <v>57</v>
      </c>
      <c r="F35" s="41" t="s">
        <v>33</v>
      </c>
      <c r="G35" s="37" t="s">
        <v>56</v>
      </c>
      <c r="H35" s="53">
        <v>20000</v>
      </c>
      <c r="I35" s="35">
        <v>25</v>
      </c>
      <c r="J35" s="35">
        <f>+H35*3.04%</f>
        <v>608</v>
      </c>
      <c r="K35" s="35">
        <f>+H35*2.87%</f>
        <v>574</v>
      </c>
      <c r="L35" s="35">
        <v>0</v>
      </c>
      <c r="M35" s="35">
        <f>+I35+J35+K35+L35</f>
        <v>1207</v>
      </c>
      <c r="N35" s="35">
        <f>+H35-M35</f>
        <v>18793</v>
      </c>
      <c r="O35" s="34">
        <f>+H35*7.09%</f>
        <v>1418</v>
      </c>
      <c r="P35" s="34">
        <f>+H35*7.1%</f>
        <v>1419.9999999999998</v>
      </c>
      <c r="Q35" s="34">
        <f>+H35*1.1%</f>
        <v>220.00000000000003</v>
      </c>
      <c r="R35" s="34">
        <f>+O35+P35+Q35</f>
        <v>3058</v>
      </c>
    </row>
    <row r="36" spans="2:20" s="33" customFormat="1" x14ac:dyDescent="0.35">
      <c r="B36" s="42">
        <f>+B35+1</f>
        <v>24</v>
      </c>
      <c r="C36" s="41" t="s">
        <v>55</v>
      </c>
      <c r="D36" s="55" t="s">
        <v>54</v>
      </c>
      <c r="E36" s="40" t="s">
        <v>53</v>
      </c>
      <c r="F36" s="41" t="s">
        <v>33</v>
      </c>
      <c r="G36" s="37" t="s">
        <v>52</v>
      </c>
      <c r="H36" s="53">
        <v>20000</v>
      </c>
      <c r="I36" s="35">
        <v>25</v>
      </c>
      <c r="J36" s="35">
        <f>+H36*3.04%</f>
        <v>608</v>
      </c>
      <c r="K36" s="35">
        <f>+H36*2.87%</f>
        <v>574</v>
      </c>
      <c r="L36" s="35">
        <v>0</v>
      </c>
      <c r="M36" s="35">
        <f>+I36+J36+K36+L36</f>
        <v>1207</v>
      </c>
      <c r="N36" s="35">
        <f>+H36-M36</f>
        <v>18793</v>
      </c>
      <c r="O36" s="34">
        <f>+H36*7.09%</f>
        <v>1418</v>
      </c>
      <c r="P36" s="34">
        <f>+H36*7.1%</f>
        <v>1419.9999999999998</v>
      </c>
      <c r="Q36" s="34">
        <f>+H36*1.1%</f>
        <v>220.00000000000003</v>
      </c>
      <c r="R36" s="34">
        <f>+O36+P36+Q36</f>
        <v>3058</v>
      </c>
    </row>
    <row r="37" spans="2:20" s="33" customFormat="1" ht="46.5" x14ac:dyDescent="0.35">
      <c r="B37" s="42">
        <f>+B36+1</f>
        <v>25</v>
      </c>
      <c r="C37" s="41" t="s">
        <v>51</v>
      </c>
      <c r="D37" s="55" t="s">
        <v>50</v>
      </c>
      <c r="E37" s="40" t="s">
        <v>49</v>
      </c>
      <c r="F37" s="38" t="s">
        <v>48</v>
      </c>
      <c r="G37" s="54" t="s">
        <v>47</v>
      </c>
      <c r="H37" s="53">
        <v>45000</v>
      </c>
      <c r="I37" s="35">
        <v>25</v>
      </c>
      <c r="J37" s="35">
        <f>+H37*3.04%</f>
        <v>1368</v>
      </c>
      <c r="K37" s="35">
        <f>+H37*2.87%</f>
        <v>1291.5</v>
      </c>
      <c r="L37" s="35">
        <v>1148.33</v>
      </c>
      <c r="M37" s="35">
        <f>+I37+J37+K37+L37</f>
        <v>3832.83</v>
      </c>
      <c r="N37" s="35">
        <f>+H37-M37</f>
        <v>41167.17</v>
      </c>
      <c r="O37" s="34">
        <f>+H37*7.09%</f>
        <v>3190.5</v>
      </c>
      <c r="P37" s="34">
        <f>+H37*7.1%</f>
        <v>3194.9999999999995</v>
      </c>
      <c r="Q37" s="34">
        <f>+H37*1.1%</f>
        <v>495.00000000000006</v>
      </c>
      <c r="R37" s="34">
        <f>+O37+P37+Q37</f>
        <v>6880.5</v>
      </c>
    </row>
    <row r="38" spans="2:20" s="33" customFormat="1" x14ac:dyDescent="0.35">
      <c r="B38" s="42">
        <f>+B37+1</f>
        <v>26</v>
      </c>
      <c r="C38" s="46" t="s">
        <v>46</v>
      </c>
      <c r="D38" s="40" t="s">
        <v>45</v>
      </c>
      <c r="E38" s="39" t="s">
        <v>44</v>
      </c>
      <c r="F38" s="46" t="s">
        <v>43</v>
      </c>
      <c r="G38" s="37" t="s">
        <v>42</v>
      </c>
      <c r="H38" s="36">
        <v>20000</v>
      </c>
      <c r="I38" s="35">
        <v>25</v>
      </c>
      <c r="J38" s="35">
        <f>+H38*3.04%</f>
        <v>608</v>
      </c>
      <c r="K38" s="35">
        <f>+H38*2.87%</f>
        <v>574</v>
      </c>
      <c r="L38" s="35">
        <v>0</v>
      </c>
      <c r="M38" s="35">
        <f>+I38+J38+K38+L38</f>
        <v>1207</v>
      </c>
      <c r="N38" s="35">
        <f>+H38-M38</f>
        <v>18793</v>
      </c>
      <c r="O38" s="34">
        <f>+H38*7.09%</f>
        <v>1418</v>
      </c>
      <c r="P38" s="34">
        <f>+H38*7.1%</f>
        <v>1419.9999999999998</v>
      </c>
      <c r="Q38" s="34">
        <f>+H38*1.1%</f>
        <v>220.00000000000003</v>
      </c>
      <c r="R38" s="34">
        <f>+O38+P38+Q38</f>
        <v>3058</v>
      </c>
    </row>
    <row r="39" spans="2:20" s="11" customFormat="1" x14ac:dyDescent="0.35">
      <c r="B39" s="42">
        <f>+B38+1</f>
        <v>27</v>
      </c>
      <c r="C39" s="46" t="s">
        <v>41</v>
      </c>
      <c r="D39" s="40" t="s">
        <v>40</v>
      </c>
      <c r="E39" s="39" t="s">
        <v>39</v>
      </c>
      <c r="F39" s="41" t="s">
        <v>38</v>
      </c>
      <c r="G39" s="54" t="s">
        <v>37</v>
      </c>
      <c r="H39" s="53">
        <v>90000</v>
      </c>
      <c r="I39" s="50">
        <v>25</v>
      </c>
      <c r="J39" s="50">
        <f>+H39*3.04%</f>
        <v>2736</v>
      </c>
      <c r="K39" s="50">
        <f>+H39*2.87%</f>
        <v>2583</v>
      </c>
      <c r="L39" s="52">
        <v>9753.19</v>
      </c>
      <c r="M39" s="51">
        <f>+I39+J39+K39+L39</f>
        <v>15097.19</v>
      </c>
      <c r="N39" s="50">
        <f>+H39-M39</f>
        <v>74902.81</v>
      </c>
      <c r="O39" s="49">
        <f>+H39*7.09%</f>
        <v>6381</v>
      </c>
      <c r="P39" s="49">
        <f>+H39*7.1%</f>
        <v>6389.9999999999991</v>
      </c>
      <c r="Q39" s="34">
        <v>593.21</v>
      </c>
      <c r="R39" s="49">
        <f>+O39+P39+Q39</f>
        <v>13364.21</v>
      </c>
    </row>
    <row r="40" spans="2:20" s="11" customFormat="1" x14ac:dyDescent="0.35">
      <c r="B40" s="42">
        <f>+B39+1</f>
        <v>28</v>
      </c>
      <c r="C40" s="46" t="s">
        <v>36</v>
      </c>
      <c r="D40" s="40" t="s">
        <v>35</v>
      </c>
      <c r="E40" s="40" t="s">
        <v>34</v>
      </c>
      <c r="F40" s="46" t="s">
        <v>33</v>
      </c>
      <c r="G40" s="37" t="s">
        <v>32</v>
      </c>
      <c r="H40" s="36">
        <v>20000</v>
      </c>
      <c r="I40" s="35">
        <v>25</v>
      </c>
      <c r="J40" s="35">
        <f>H40*3.04%</f>
        <v>608</v>
      </c>
      <c r="K40" s="35">
        <f>H40*2.87%</f>
        <v>574</v>
      </c>
      <c r="L40" s="35">
        <v>0</v>
      </c>
      <c r="M40" s="35">
        <f>+I40+J40+K40+L40</f>
        <v>1207</v>
      </c>
      <c r="N40" s="35">
        <f>H40-M40</f>
        <v>18793</v>
      </c>
      <c r="O40" s="34">
        <f>H40*7.09%</f>
        <v>1418</v>
      </c>
      <c r="P40" s="34">
        <f>H40*7.1%</f>
        <v>1419.9999999999998</v>
      </c>
      <c r="Q40" s="34">
        <f>H40*1.1%</f>
        <v>220.00000000000003</v>
      </c>
      <c r="R40" s="34">
        <f>+O40+P40+Q40</f>
        <v>3058</v>
      </c>
    </row>
    <row r="41" spans="2:20" s="11" customFormat="1" x14ac:dyDescent="0.35">
      <c r="B41" s="42">
        <f>+B40+1</f>
        <v>29</v>
      </c>
      <c r="C41" s="46" t="s">
        <v>31</v>
      </c>
      <c r="D41" s="40" t="s">
        <v>30</v>
      </c>
      <c r="E41" s="48" t="s">
        <v>29</v>
      </c>
      <c r="F41" s="46" t="s">
        <v>28</v>
      </c>
      <c r="G41" s="37" t="s">
        <v>27</v>
      </c>
      <c r="H41" s="36">
        <v>45000</v>
      </c>
      <c r="I41" s="35">
        <v>25</v>
      </c>
      <c r="J41" s="35">
        <f>H41*3.04%</f>
        <v>1368</v>
      </c>
      <c r="K41" s="35">
        <f>H41*2.87%</f>
        <v>1291.5</v>
      </c>
      <c r="L41" s="36">
        <v>1148.33</v>
      </c>
      <c r="M41" s="35">
        <f>+I41+J41+K41+L41</f>
        <v>3832.83</v>
      </c>
      <c r="N41" s="35">
        <f>H41-M41</f>
        <v>41167.17</v>
      </c>
      <c r="O41" s="34">
        <f>H41*7.09%</f>
        <v>3190.5</v>
      </c>
      <c r="P41" s="34">
        <f>H41*7.1%</f>
        <v>3194.9999999999995</v>
      </c>
      <c r="Q41" s="34">
        <f>H41*1.1%</f>
        <v>495.00000000000006</v>
      </c>
      <c r="R41" s="34">
        <f>+O41+P41+Q41</f>
        <v>6880.5</v>
      </c>
    </row>
    <row r="42" spans="2:20" s="11" customFormat="1" x14ac:dyDescent="0.35">
      <c r="B42" s="42">
        <f>+B41+1</f>
        <v>30</v>
      </c>
      <c r="C42" s="46" t="s">
        <v>26</v>
      </c>
      <c r="D42" s="40" t="s">
        <v>25</v>
      </c>
      <c r="E42" s="47" t="s">
        <v>24</v>
      </c>
      <c r="F42" s="46" t="s">
        <v>23</v>
      </c>
      <c r="G42" s="37" t="s">
        <v>22</v>
      </c>
      <c r="H42" s="36">
        <v>50000</v>
      </c>
      <c r="I42" s="35">
        <v>25</v>
      </c>
      <c r="J42" s="35">
        <f>H42*3.04%</f>
        <v>1520</v>
      </c>
      <c r="K42" s="35">
        <f>H42*2.87%</f>
        <v>1435</v>
      </c>
      <c r="L42" s="35">
        <v>1854</v>
      </c>
      <c r="M42" s="35">
        <f>+I42+J42+K42+L42</f>
        <v>4834</v>
      </c>
      <c r="N42" s="35">
        <f>+H42-M42</f>
        <v>45166</v>
      </c>
      <c r="O42" s="34">
        <f>+H42*7.09%</f>
        <v>3545.0000000000005</v>
      </c>
      <c r="P42" s="34">
        <f>+H42*7.1%</f>
        <v>3549.9999999999995</v>
      </c>
      <c r="Q42" s="34">
        <v>550</v>
      </c>
      <c r="R42" s="34">
        <f>+O42+P42+Q42</f>
        <v>7645</v>
      </c>
    </row>
    <row r="43" spans="2:20" s="11" customFormat="1" x14ac:dyDescent="0.35">
      <c r="B43" s="42">
        <f>+B42+1</f>
        <v>31</v>
      </c>
      <c r="C43" s="46" t="s">
        <v>21</v>
      </c>
      <c r="D43" s="40" t="s">
        <v>20</v>
      </c>
      <c r="E43" s="40" t="s">
        <v>19</v>
      </c>
      <c r="F43" s="46" t="s">
        <v>18</v>
      </c>
      <c r="G43" s="37" t="s">
        <v>17</v>
      </c>
      <c r="H43" s="36">
        <v>90000</v>
      </c>
      <c r="I43" s="35">
        <v>25</v>
      </c>
      <c r="J43" s="35">
        <f>H43*3.04%</f>
        <v>2736</v>
      </c>
      <c r="K43" s="35">
        <f>H43*2.87%</f>
        <v>2583</v>
      </c>
      <c r="L43" s="36">
        <v>9753.19</v>
      </c>
      <c r="M43" s="35">
        <f>+I43+J43+K43+L43</f>
        <v>15097.19</v>
      </c>
      <c r="N43" s="35">
        <f>H43-M43</f>
        <v>74902.81</v>
      </c>
      <c r="O43" s="34">
        <f>H43*7.09%</f>
        <v>6381</v>
      </c>
      <c r="P43" s="34">
        <f>H43*7.1%</f>
        <v>6389.9999999999991</v>
      </c>
      <c r="Q43" s="34">
        <v>593.21</v>
      </c>
      <c r="R43" s="34">
        <f>+O43+P43+Q43</f>
        <v>13364.21</v>
      </c>
    </row>
    <row r="44" spans="2:20" s="11" customFormat="1" x14ac:dyDescent="0.35">
      <c r="B44" s="42">
        <f>+B43+1</f>
        <v>32</v>
      </c>
      <c r="C44" s="46" t="s">
        <v>16</v>
      </c>
      <c r="D44" s="40" t="s">
        <v>15</v>
      </c>
      <c r="E44" s="40" t="s">
        <v>14</v>
      </c>
      <c r="F44" s="46" t="s">
        <v>13</v>
      </c>
      <c r="G44" s="37" t="s">
        <v>12</v>
      </c>
      <c r="H44" s="45">
        <v>40000</v>
      </c>
      <c r="I44" s="35">
        <v>25</v>
      </c>
      <c r="J44" s="35">
        <f>H44*3.04%</f>
        <v>1216</v>
      </c>
      <c r="K44" s="35">
        <f>H44*2.87%</f>
        <v>1148</v>
      </c>
      <c r="L44" s="36">
        <v>442.65</v>
      </c>
      <c r="M44" s="35">
        <f>+I44+J44+K44+L44</f>
        <v>2831.65</v>
      </c>
      <c r="N44" s="35">
        <f>H44-M44</f>
        <v>37168.35</v>
      </c>
      <c r="O44" s="34">
        <f>H44*7.09%</f>
        <v>2836</v>
      </c>
      <c r="P44" s="34">
        <f>H44*7.1%</f>
        <v>2839.9999999999995</v>
      </c>
      <c r="Q44" s="34">
        <f>H44*1.1%</f>
        <v>440.00000000000006</v>
      </c>
      <c r="R44" s="34">
        <f>+O44+P44+Q44</f>
        <v>6116</v>
      </c>
    </row>
    <row r="45" spans="2:20" s="33" customFormat="1" x14ac:dyDescent="0.35">
      <c r="B45" s="42">
        <f>+B44+1</f>
        <v>33</v>
      </c>
      <c r="C45" s="42" t="s">
        <v>11</v>
      </c>
      <c r="D45" s="44" t="s">
        <v>10</v>
      </c>
      <c r="E45" s="44" t="s">
        <v>9</v>
      </c>
      <c r="F45" s="42" t="s">
        <v>8</v>
      </c>
      <c r="G45" s="37" t="s">
        <v>7</v>
      </c>
      <c r="H45" s="35">
        <v>35000</v>
      </c>
      <c r="I45" s="35">
        <v>25</v>
      </c>
      <c r="J45" s="35">
        <f>+H45*3.04%</f>
        <v>1064</v>
      </c>
      <c r="K45" s="35">
        <f>+H45*2.87%</f>
        <v>1004.5</v>
      </c>
      <c r="L45" s="43">
        <v>0</v>
      </c>
      <c r="M45" s="35">
        <f>+I45+J45+K45+L45</f>
        <v>2093.5</v>
      </c>
      <c r="N45" s="35">
        <f>+H45-M45</f>
        <v>32906.5</v>
      </c>
      <c r="O45" s="34">
        <f>+H45*7.09%</f>
        <v>2481.5</v>
      </c>
      <c r="P45" s="34">
        <f>+H45*7.1%</f>
        <v>2485</v>
      </c>
      <c r="Q45" s="34">
        <f>+H45*1.1%</f>
        <v>385.00000000000006</v>
      </c>
      <c r="R45" s="34">
        <f>+O45+P45+Q45</f>
        <v>5351.5</v>
      </c>
    </row>
    <row r="46" spans="2:20" s="33" customFormat="1" x14ac:dyDescent="0.35">
      <c r="B46" s="42">
        <f>+B45+1</f>
        <v>34</v>
      </c>
      <c r="C46" s="41" t="s">
        <v>6</v>
      </c>
      <c r="D46" s="40" t="s">
        <v>5</v>
      </c>
      <c r="E46" s="39" t="s">
        <v>4</v>
      </c>
      <c r="F46" s="38" t="s">
        <v>3</v>
      </c>
      <c r="G46" s="37" t="s">
        <v>2</v>
      </c>
      <c r="H46" s="36">
        <v>100000</v>
      </c>
      <c r="I46" s="35">
        <v>25</v>
      </c>
      <c r="J46" s="35">
        <f>H46*3.04%</f>
        <v>3040</v>
      </c>
      <c r="K46" s="35">
        <f>+H46*2.87%</f>
        <v>2870</v>
      </c>
      <c r="L46" s="35">
        <v>12105.44</v>
      </c>
      <c r="M46" s="35">
        <f>+I46+J46+K46+L46</f>
        <v>18040.440000000002</v>
      </c>
      <c r="N46" s="35">
        <f>H46-M46</f>
        <v>81959.56</v>
      </c>
      <c r="O46" s="34">
        <f>+H46*7.09%</f>
        <v>7090.0000000000009</v>
      </c>
      <c r="P46" s="34">
        <f>+H46*7.1%</f>
        <v>7099.9999999999991</v>
      </c>
      <c r="Q46" s="34">
        <v>593.21</v>
      </c>
      <c r="R46" s="34">
        <f>+O46+P46+Q46</f>
        <v>14783.21</v>
      </c>
    </row>
    <row r="47" spans="2:20" s="11" customFormat="1" x14ac:dyDescent="0.35">
      <c r="B47" s="8"/>
      <c r="C47" s="32"/>
      <c r="D47" s="31"/>
      <c r="E47" s="30"/>
      <c r="F47" s="29"/>
      <c r="G47" s="28"/>
      <c r="H47" s="27"/>
      <c r="I47" s="26"/>
      <c r="J47" s="23"/>
      <c r="K47" s="23"/>
      <c r="L47" s="25"/>
      <c r="M47" s="24"/>
      <c r="N47" s="23"/>
      <c r="O47" s="22"/>
      <c r="P47" s="22"/>
      <c r="Q47" s="22"/>
      <c r="R47" s="22"/>
    </row>
    <row r="48" spans="2:20" s="11" customFormat="1" ht="28.5" x14ac:dyDescent="0.45">
      <c r="B48" s="8"/>
      <c r="C48" s="16"/>
      <c r="D48" s="15"/>
      <c r="E48" s="15"/>
      <c r="F48" s="14"/>
      <c r="G48" s="14"/>
      <c r="H48" s="20">
        <f>SUM(H13:H46)</f>
        <v>1198000</v>
      </c>
      <c r="I48" s="20">
        <f>SUM(I13:I46)</f>
        <v>850</v>
      </c>
      <c r="J48" s="20">
        <f>SUM(J13:J46)</f>
        <v>36419.19999999999</v>
      </c>
      <c r="K48" s="20">
        <f>SUM(K13:K46)</f>
        <v>34382.599999999991</v>
      </c>
      <c r="L48" s="20">
        <f>SUM(L13:L46)</f>
        <v>44243.44000000001</v>
      </c>
      <c r="M48" s="21">
        <f>SUM(M13:M46)</f>
        <v>115895.24000000002</v>
      </c>
      <c r="N48" s="21">
        <f>SUM(N13:N46)</f>
        <v>1082104.7599999998</v>
      </c>
      <c r="O48" s="20">
        <f>SUM(O13:O46)</f>
        <v>84938.2</v>
      </c>
      <c r="P48" s="20">
        <f>SUM(P13:P46)</f>
        <v>85058</v>
      </c>
      <c r="Q48" s="20">
        <f>SUM(Q13:Q46)</f>
        <v>11877.630000000001</v>
      </c>
      <c r="R48" s="21">
        <f>SUM(R13:R46)</f>
        <v>181873.83000000002</v>
      </c>
      <c r="S48" s="20"/>
      <c r="T48" s="20"/>
    </row>
    <row r="49" spans="2:14" s="11" customFormat="1" x14ac:dyDescent="0.35">
      <c r="B49" s="8"/>
      <c r="C49" s="16"/>
      <c r="D49" s="15"/>
      <c r="E49" s="15"/>
      <c r="F49" s="14"/>
      <c r="G49" s="14"/>
      <c r="H49" s="12"/>
      <c r="I49" s="12"/>
      <c r="J49" s="12"/>
      <c r="K49" s="12"/>
      <c r="L49" s="12"/>
      <c r="M49" s="13"/>
      <c r="N49" s="12"/>
    </row>
    <row r="50" spans="2:14" s="11" customFormat="1" x14ac:dyDescent="0.35">
      <c r="B50" s="8"/>
      <c r="C50" s="16"/>
      <c r="D50" s="15"/>
      <c r="E50" s="15"/>
      <c r="F50" s="19"/>
      <c r="G50" s="19"/>
      <c r="H50" s="12"/>
      <c r="I50" s="12"/>
      <c r="J50" s="12"/>
      <c r="K50" s="12"/>
      <c r="L50" s="12"/>
      <c r="M50" s="13"/>
      <c r="N50" s="12"/>
    </row>
    <row r="51" spans="2:14" s="11" customFormat="1" x14ac:dyDescent="0.35">
      <c r="B51" s="8"/>
      <c r="C51" s="16"/>
      <c r="D51" s="15"/>
      <c r="E51" s="15"/>
      <c r="F51" s="14"/>
      <c r="G51" s="14"/>
      <c r="H51" s="12"/>
      <c r="I51" s="12"/>
      <c r="J51" s="12"/>
      <c r="K51" s="12"/>
      <c r="L51" s="12"/>
      <c r="M51" s="13"/>
      <c r="N51" s="12"/>
    </row>
    <row r="52" spans="2:14" s="11" customFormat="1" x14ac:dyDescent="0.35">
      <c r="B52" s="8"/>
      <c r="C52" s="16"/>
      <c r="D52" s="15"/>
      <c r="E52" s="15"/>
      <c r="F52" s="18"/>
      <c r="G52" s="18"/>
      <c r="H52" s="12"/>
      <c r="I52" s="12"/>
      <c r="J52" s="12"/>
      <c r="K52" s="12"/>
      <c r="L52" s="12"/>
      <c r="M52" s="13"/>
      <c r="N52" s="12"/>
    </row>
    <row r="53" spans="2:14" s="11" customFormat="1" x14ac:dyDescent="0.35">
      <c r="B53" s="8"/>
      <c r="C53" s="16"/>
      <c r="D53" s="15"/>
      <c r="E53" s="15"/>
      <c r="F53" s="17"/>
      <c r="G53" s="17"/>
      <c r="H53" s="12"/>
      <c r="I53" s="12"/>
      <c r="J53" s="12"/>
      <c r="K53" s="12"/>
      <c r="L53" s="12"/>
      <c r="M53" s="13"/>
      <c r="N53" s="12"/>
    </row>
    <row r="54" spans="2:14" s="11" customFormat="1" x14ac:dyDescent="0.35">
      <c r="B54" s="8"/>
      <c r="C54" s="16"/>
      <c r="D54" s="15"/>
      <c r="E54" s="15"/>
      <c r="F54" s="14"/>
      <c r="G54" s="14"/>
      <c r="H54" s="12"/>
      <c r="I54" s="12"/>
      <c r="J54" s="12"/>
      <c r="K54" s="12"/>
      <c r="L54" s="12"/>
      <c r="M54" s="13"/>
      <c r="N54" s="12"/>
    </row>
    <row r="55" spans="2:14" s="11" customFormat="1" x14ac:dyDescent="0.35">
      <c r="B55" s="8"/>
      <c r="C55" s="16"/>
      <c r="D55" s="15"/>
      <c r="E55" s="15"/>
      <c r="F55" s="14"/>
      <c r="G55" s="14"/>
      <c r="H55" s="12"/>
      <c r="I55" s="12"/>
      <c r="J55" s="12"/>
      <c r="K55" s="12"/>
      <c r="L55" s="12"/>
      <c r="M55" s="13"/>
      <c r="N55" s="12"/>
    </row>
    <row r="56" spans="2:14" s="11" customFormat="1" x14ac:dyDescent="0.35">
      <c r="B56" s="14"/>
      <c r="C56" s="16"/>
      <c r="D56" s="15"/>
      <c r="E56" s="15"/>
      <c r="F56" s="14"/>
      <c r="G56" s="14"/>
      <c r="H56" s="12"/>
      <c r="I56" s="12"/>
      <c r="J56" s="12"/>
      <c r="K56" s="12"/>
      <c r="L56" s="12"/>
      <c r="M56" s="13"/>
      <c r="N56" s="12"/>
    </row>
    <row r="57" spans="2:14" x14ac:dyDescent="0.35">
      <c r="F57" s="1"/>
      <c r="G57" s="1"/>
    </row>
    <row r="59" spans="2:14" x14ac:dyDescent="0.35">
      <c r="E59" s="10"/>
      <c r="F59" s="9"/>
      <c r="G59" s="8"/>
    </row>
    <row r="60" spans="2:14" x14ac:dyDescent="0.35">
      <c r="E60" s="7" t="s">
        <v>1</v>
      </c>
      <c r="F60" s="7"/>
      <c r="G60" s="5"/>
    </row>
    <row r="61" spans="2:14" x14ac:dyDescent="0.35">
      <c r="E61" s="7" t="s">
        <v>0</v>
      </c>
      <c r="F61" s="7"/>
      <c r="G61" s="5"/>
    </row>
  </sheetData>
  <mergeCells count="6">
    <mergeCell ref="E61:F61"/>
    <mergeCell ref="B9:R9"/>
    <mergeCell ref="B10:R10"/>
    <mergeCell ref="I11:M11"/>
    <mergeCell ref="O11:R11"/>
    <mergeCell ref="E60:F60"/>
  </mergeCells>
  <conditionalFormatting sqref="D47 D39">
    <cfRule type="duplicateValues" dxfId="111" priority="103"/>
    <cfRule type="duplicateValues" dxfId="110" priority="104"/>
  </conditionalFormatting>
  <conditionalFormatting sqref="I47 G39">
    <cfRule type="duplicateValues" dxfId="109" priority="102"/>
  </conditionalFormatting>
  <conditionalFormatting sqref="E47 E39">
    <cfRule type="duplicateValues" dxfId="108" priority="101"/>
  </conditionalFormatting>
  <conditionalFormatting sqref="D29:D33">
    <cfRule type="duplicateValues" dxfId="107" priority="105"/>
    <cfRule type="duplicateValues" dxfId="106" priority="106"/>
  </conditionalFormatting>
  <conditionalFormatting sqref="C29:C33">
    <cfRule type="duplicateValues" dxfId="105" priority="107"/>
  </conditionalFormatting>
  <conditionalFormatting sqref="E29:E33">
    <cfRule type="duplicateValues" dxfId="104" priority="108"/>
  </conditionalFormatting>
  <conditionalFormatting sqref="G15">
    <cfRule type="duplicateValues" dxfId="103" priority="100"/>
  </conditionalFormatting>
  <conditionalFormatting sqref="G16">
    <cfRule type="duplicateValues" dxfId="102" priority="99"/>
  </conditionalFormatting>
  <conditionalFormatting sqref="G17">
    <cfRule type="duplicateValues" dxfId="101" priority="98"/>
  </conditionalFormatting>
  <conditionalFormatting sqref="G18">
    <cfRule type="duplicateValues" dxfId="100" priority="97"/>
  </conditionalFormatting>
  <conditionalFormatting sqref="G19">
    <cfRule type="duplicateValues" dxfId="99" priority="96"/>
  </conditionalFormatting>
  <conditionalFormatting sqref="G38">
    <cfRule type="duplicateValues" dxfId="98" priority="95"/>
  </conditionalFormatting>
  <conditionalFormatting sqref="G20">
    <cfRule type="duplicateValues" dxfId="97" priority="94"/>
  </conditionalFormatting>
  <conditionalFormatting sqref="G20">
    <cfRule type="duplicateValues" dxfId="96" priority="93"/>
  </conditionalFormatting>
  <conditionalFormatting sqref="G20">
    <cfRule type="duplicateValues" dxfId="95" priority="92"/>
  </conditionalFormatting>
  <conditionalFormatting sqref="G21">
    <cfRule type="duplicateValues" dxfId="94" priority="91"/>
  </conditionalFormatting>
  <conditionalFormatting sqref="G21">
    <cfRule type="duplicateValues" dxfId="93" priority="90"/>
  </conditionalFormatting>
  <conditionalFormatting sqref="G21">
    <cfRule type="duplicateValues" dxfId="92" priority="89"/>
  </conditionalFormatting>
  <conditionalFormatting sqref="G22">
    <cfRule type="duplicateValues" dxfId="91" priority="88"/>
  </conditionalFormatting>
  <conditionalFormatting sqref="G22">
    <cfRule type="duplicateValues" dxfId="90" priority="87"/>
  </conditionalFormatting>
  <conditionalFormatting sqref="G22">
    <cfRule type="duplicateValues" dxfId="89" priority="86"/>
  </conditionalFormatting>
  <conditionalFormatting sqref="G26">
    <cfRule type="duplicateValues" dxfId="88" priority="85"/>
  </conditionalFormatting>
  <conditionalFormatting sqref="G26">
    <cfRule type="duplicateValues" dxfId="87" priority="84"/>
  </conditionalFormatting>
  <conditionalFormatting sqref="G26">
    <cfRule type="duplicateValues" dxfId="86" priority="83"/>
  </conditionalFormatting>
  <conditionalFormatting sqref="G27">
    <cfRule type="duplicateValues" dxfId="85" priority="82"/>
  </conditionalFormatting>
  <conditionalFormatting sqref="G27">
    <cfRule type="duplicateValues" dxfId="84" priority="81"/>
  </conditionalFormatting>
  <conditionalFormatting sqref="G27">
    <cfRule type="duplicateValues" dxfId="83" priority="80"/>
  </conditionalFormatting>
  <conditionalFormatting sqref="G28">
    <cfRule type="duplicateValues" dxfId="82" priority="79"/>
  </conditionalFormatting>
  <conditionalFormatting sqref="G28">
    <cfRule type="duplicateValues" dxfId="81" priority="78"/>
  </conditionalFormatting>
  <conditionalFormatting sqref="G28">
    <cfRule type="duplicateValues" dxfId="80" priority="77"/>
  </conditionalFormatting>
  <conditionalFormatting sqref="G34">
    <cfRule type="duplicateValues" dxfId="79" priority="76"/>
  </conditionalFormatting>
  <conditionalFormatting sqref="G34">
    <cfRule type="duplicateValues" dxfId="78" priority="75"/>
  </conditionalFormatting>
  <conditionalFormatting sqref="G34">
    <cfRule type="duplicateValues" dxfId="77" priority="74"/>
  </conditionalFormatting>
  <conditionalFormatting sqref="G35">
    <cfRule type="duplicateValues" dxfId="76" priority="73"/>
  </conditionalFormatting>
  <conditionalFormatting sqref="G35">
    <cfRule type="duplicateValues" dxfId="75" priority="72"/>
  </conditionalFormatting>
  <conditionalFormatting sqref="G35">
    <cfRule type="duplicateValues" dxfId="74" priority="71"/>
  </conditionalFormatting>
  <conditionalFormatting sqref="G36">
    <cfRule type="duplicateValues" dxfId="73" priority="70"/>
  </conditionalFormatting>
  <conditionalFormatting sqref="G36">
    <cfRule type="duplicateValues" dxfId="72" priority="69"/>
  </conditionalFormatting>
  <conditionalFormatting sqref="G36">
    <cfRule type="duplicateValues" dxfId="71" priority="68"/>
  </conditionalFormatting>
  <conditionalFormatting sqref="G29">
    <cfRule type="duplicateValues" dxfId="70" priority="67"/>
  </conditionalFormatting>
  <conditionalFormatting sqref="G29">
    <cfRule type="duplicateValues" dxfId="69" priority="66"/>
  </conditionalFormatting>
  <conditionalFormatting sqref="G29">
    <cfRule type="duplicateValues" dxfId="68" priority="65"/>
  </conditionalFormatting>
  <conditionalFormatting sqref="G30">
    <cfRule type="duplicateValues" dxfId="67" priority="64"/>
  </conditionalFormatting>
  <conditionalFormatting sqref="G30">
    <cfRule type="duplicateValues" dxfId="66" priority="63"/>
  </conditionalFormatting>
  <conditionalFormatting sqref="G30">
    <cfRule type="duplicateValues" dxfId="65" priority="62"/>
  </conditionalFormatting>
  <conditionalFormatting sqref="G31">
    <cfRule type="duplicateValues" dxfId="64" priority="61"/>
  </conditionalFormatting>
  <conditionalFormatting sqref="G31">
    <cfRule type="duplicateValues" dxfId="63" priority="60"/>
  </conditionalFormatting>
  <conditionalFormatting sqref="G31">
    <cfRule type="duplicateValues" dxfId="62" priority="59"/>
  </conditionalFormatting>
  <conditionalFormatting sqref="G32">
    <cfRule type="duplicateValues" dxfId="61" priority="58"/>
  </conditionalFormatting>
  <conditionalFormatting sqref="G32">
    <cfRule type="duplicateValues" dxfId="60" priority="57"/>
  </conditionalFormatting>
  <conditionalFormatting sqref="G32">
    <cfRule type="duplicateValues" dxfId="59" priority="56"/>
  </conditionalFormatting>
  <conditionalFormatting sqref="G33">
    <cfRule type="duplicateValues" dxfId="58" priority="55"/>
  </conditionalFormatting>
  <conditionalFormatting sqref="G33">
    <cfRule type="duplicateValues" dxfId="57" priority="54"/>
  </conditionalFormatting>
  <conditionalFormatting sqref="G33">
    <cfRule type="duplicateValues" dxfId="56" priority="53"/>
  </conditionalFormatting>
  <conditionalFormatting sqref="G25">
    <cfRule type="duplicateValues" dxfId="55" priority="52"/>
  </conditionalFormatting>
  <conditionalFormatting sqref="G25">
    <cfRule type="duplicateValues" dxfId="54" priority="51"/>
  </conditionalFormatting>
  <conditionalFormatting sqref="G25">
    <cfRule type="duplicateValues" dxfId="53" priority="50"/>
  </conditionalFormatting>
  <conditionalFormatting sqref="D40:D42">
    <cfRule type="duplicateValues" dxfId="52" priority="45"/>
    <cfRule type="duplicateValues" dxfId="51" priority="46"/>
  </conditionalFormatting>
  <conditionalFormatting sqref="D40:D42">
    <cfRule type="duplicateValues" dxfId="50" priority="42"/>
    <cfRule type="duplicateValues" dxfId="49" priority="43"/>
    <cfRule type="duplicateValues" dxfId="48" priority="44"/>
  </conditionalFormatting>
  <conditionalFormatting sqref="G40:G42">
    <cfRule type="duplicateValues" dxfId="47" priority="41"/>
  </conditionalFormatting>
  <conditionalFormatting sqref="G40:G42 E40">
    <cfRule type="duplicateValues" dxfId="46" priority="47"/>
  </conditionalFormatting>
  <conditionalFormatting sqref="E42 G40:G42 E40">
    <cfRule type="duplicateValues" dxfId="45" priority="48"/>
  </conditionalFormatting>
  <conditionalFormatting sqref="E42 E40">
    <cfRule type="duplicateValues" dxfId="44" priority="49"/>
  </conditionalFormatting>
  <conditionalFormatting sqref="D43">
    <cfRule type="duplicateValues" dxfId="43" priority="36"/>
    <cfRule type="duplicateValues" dxfId="42" priority="37"/>
  </conditionalFormatting>
  <conditionalFormatting sqref="D43">
    <cfRule type="duplicateValues" dxfId="41" priority="33"/>
    <cfRule type="duplicateValues" dxfId="40" priority="34"/>
    <cfRule type="duplicateValues" dxfId="39" priority="35"/>
  </conditionalFormatting>
  <conditionalFormatting sqref="G43">
    <cfRule type="duplicateValues" dxfId="38" priority="32"/>
  </conditionalFormatting>
  <conditionalFormatting sqref="E43 G43">
    <cfRule type="duplicateValues" dxfId="37" priority="38"/>
  </conditionalFormatting>
  <conditionalFormatting sqref="G43 E43">
    <cfRule type="duplicateValues" dxfId="36" priority="39"/>
  </conditionalFormatting>
  <conditionalFormatting sqref="E43">
    <cfRule type="duplicateValues" dxfId="35" priority="40"/>
  </conditionalFormatting>
  <conditionalFormatting sqref="G44">
    <cfRule type="duplicateValues" dxfId="34" priority="28"/>
  </conditionalFormatting>
  <conditionalFormatting sqref="E44 G44">
    <cfRule type="duplicateValues" dxfId="33" priority="29"/>
  </conditionalFormatting>
  <conditionalFormatting sqref="E44">
    <cfRule type="duplicateValues" dxfId="32" priority="30"/>
  </conditionalFormatting>
  <conditionalFormatting sqref="E44">
    <cfRule type="duplicateValues" dxfId="31" priority="31"/>
  </conditionalFormatting>
  <conditionalFormatting sqref="D44">
    <cfRule type="duplicateValues" dxfId="30" priority="26"/>
    <cfRule type="duplicateValues" dxfId="29" priority="27"/>
  </conditionalFormatting>
  <conditionalFormatting sqref="D44">
    <cfRule type="duplicateValues" dxfId="28" priority="23"/>
    <cfRule type="duplicateValues" dxfId="27" priority="24"/>
    <cfRule type="duplicateValues" dxfId="26" priority="25"/>
  </conditionalFormatting>
  <conditionalFormatting sqref="D45">
    <cfRule type="duplicateValues" dxfId="25" priority="21"/>
    <cfRule type="duplicateValues" dxfId="24" priority="22"/>
  </conditionalFormatting>
  <conditionalFormatting sqref="D45">
    <cfRule type="duplicateValues" dxfId="23" priority="18"/>
    <cfRule type="duplicateValues" dxfId="22" priority="19"/>
    <cfRule type="duplicateValues" dxfId="21" priority="20"/>
  </conditionalFormatting>
  <conditionalFormatting sqref="G45">
    <cfRule type="duplicateValues" dxfId="20" priority="15"/>
  </conditionalFormatting>
  <conditionalFormatting sqref="G45">
    <cfRule type="duplicateValues" dxfId="19" priority="16"/>
  </conditionalFormatting>
  <conditionalFormatting sqref="G45">
    <cfRule type="duplicateValues" dxfId="18" priority="17"/>
  </conditionalFormatting>
  <conditionalFormatting sqref="E45">
    <cfRule type="duplicateValues" dxfId="17" priority="12"/>
  </conditionalFormatting>
  <conditionalFormatting sqref="E45">
    <cfRule type="duplicateValues" dxfId="16" priority="13"/>
  </conditionalFormatting>
  <conditionalFormatting sqref="E45">
    <cfRule type="duplicateValues" dxfId="15" priority="14"/>
  </conditionalFormatting>
  <conditionalFormatting sqref="G37">
    <cfRule type="duplicateValues" dxfId="14" priority="109"/>
  </conditionalFormatting>
  <conditionalFormatting sqref="D46">
    <cfRule type="duplicateValues" dxfId="13" priority="10"/>
    <cfRule type="duplicateValues" dxfId="12" priority="11"/>
  </conditionalFormatting>
  <conditionalFormatting sqref="D46">
    <cfRule type="duplicateValues" dxfId="11" priority="7"/>
    <cfRule type="duplicateValues" dxfId="10" priority="8"/>
    <cfRule type="duplicateValues" dxfId="9" priority="9"/>
  </conditionalFormatting>
  <conditionalFormatting sqref="E46">
    <cfRule type="duplicateValues" dxfId="8" priority="4"/>
  </conditionalFormatting>
  <conditionalFormatting sqref="E46">
    <cfRule type="duplicateValues" dxfId="7" priority="5"/>
  </conditionalFormatting>
  <conditionalFormatting sqref="E46">
    <cfRule type="duplicateValues" dxfId="6" priority="6"/>
  </conditionalFormatting>
  <conditionalFormatting sqref="G46">
    <cfRule type="duplicateValues" dxfId="5" priority="1"/>
  </conditionalFormatting>
  <conditionalFormatting sqref="G46">
    <cfRule type="duplicateValues" dxfId="4" priority="2"/>
  </conditionalFormatting>
  <conditionalFormatting sqref="G46">
    <cfRule type="duplicateValues" dxfId="3" priority="3"/>
  </conditionalFormatting>
  <conditionalFormatting sqref="D34:D38">
    <cfRule type="duplicateValues" dxfId="2" priority="110"/>
    <cfRule type="duplicateValues" dxfId="1" priority="111"/>
  </conditionalFormatting>
  <conditionalFormatting sqref="E34:E38">
    <cfRule type="duplicateValues" dxfId="0" priority="112"/>
  </conditionalFormatting>
  <pageMargins left="0.7" right="0.7" top="0.75" bottom="0.75" header="0.3" footer="0.3"/>
  <pageSetup paperSize="5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2020-08-12T14:43:09Z</dcterms:created>
  <dcterms:modified xsi:type="dcterms:W3CDTF">2020-08-12T14:43:25Z</dcterms:modified>
</cp:coreProperties>
</file>