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Ana perdomo\Nominas De Junio\Nomina Fija\"/>
    </mc:Choice>
  </mc:AlternateContent>
  <xr:revisionPtr revIDLastSave="0" documentId="13_ncr:1_{3306A008-EFB2-438A-BC45-4A94F6B26155}" xr6:coauthVersionLast="47" xr6:coauthVersionMax="47" xr10:uidLastSave="{00000000-0000-0000-0000-000000000000}"/>
  <bookViews>
    <workbookView xWindow="-120" yWindow="-120" windowWidth="21840" windowHeight="13140" firstSheet="2" activeTab="2" xr2:uid="{00000000-000D-0000-FFFF-FFFF00000000}"/>
  </bookViews>
  <sheets>
    <sheet name="Nómina Fija completa" sheetId="2" state="hidden" r:id="rId1"/>
    <sheet name="Nómina Fija MAYO" sheetId="4" state="hidden" r:id="rId2"/>
    <sheet name="Nómina Fija JUNIO" sheetId="5" r:id="rId3"/>
    <sheet name="Hoja2" sheetId="6" state="hidden" r:id="rId4"/>
    <sheet name="Hoja1" sheetId="3" state="hidden" r:id="rId5"/>
  </sheets>
  <definedNames>
    <definedName name="_xlnm._FilterDatabase" localSheetId="0" hidden="1">'Nómina Fija completa'!$B$7:$Q$42</definedName>
    <definedName name="_xlnm._FilterDatabase" localSheetId="2" hidden="1">'Nómina Fija JUNIO'!$B$9:$D$45</definedName>
    <definedName name="_xlnm._FilterDatabase" localSheetId="1" hidden="1">'Nómina Fija MAYO'!$B$9:$Q$46</definedName>
    <definedName name="_xlnm.Print_Area" localSheetId="0">'Nómina Fija completa'!$A$1:$Q$48</definedName>
    <definedName name="_xlnm.Print_Area" localSheetId="2">'Nómina Fija JUNIO'!$A$1:$G$53</definedName>
    <definedName name="_xlnm.Print_Area" localSheetId="1">'Nómina Fija MAYO'!$A$1:$R$54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5" l="1"/>
  <c r="H15" i="6" l="1"/>
  <c r="H17" i="6" s="1"/>
  <c r="H19" i="6" s="1"/>
  <c r="M10" i="4" l="1"/>
  <c r="L10" i="4"/>
  <c r="L31" i="4"/>
  <c r="M31" i="4" s="1"/>
  <c r="L41" i="4"/>
  <c r="M41" i="4" s="1"/>
  <c r="F46" i="4"/>
  <c r="J46" i="4"/>
  <c r="I46" i="4" l="1"/>
  <c r="K46" i="4"/>
  <c r="G45" i="4"/>
  <c r="H45" i="4"/>
  <c r="G44" i="4"/>
  <c r="H44" i="4"/>
  <c r="G43" i="4"/>
  <c r="H43" i="4"/>
  <c r="N41" i="4"/>
  <c r="O41" i="4"/>
  <c r="P41" i="4"/>
  <c r="N42" i="4"/>
  <c r="O42" i="4"/>
  <c r="P42" i="4"/>
  <c r="N43" i="4"/>
  <c r="O43" i="4"/>
  <c r="P43" i="4"/>
  <c r="N44" i="4"/>
  <c r="O44" i="4"/>
  <c r="P44" i="4"/>
  <c r="N45" i="4"/>
  <c r="O45" i="4"/>
  <c r="P45" i="4"/>
  <c r="H42" i="4"/>
  <c r="G42" i="4"/>
  <c r="L42" i="4" s="1"/>
  <c r="M42" i="4" s="1"/>
  <c r="P56" i="4"/>
  <c r="O56" i="4"/>
  <c r="N56" i="4"/>
  <c r="H56" i="4"/>
  <c r="G56" i="4"/>
  <c r="L56" i="4" s="1"/>
  <c r="M56" i="4" s="1"/>
  <c r="P57" i="4"/>
  <c r="O57" i="4"/>
  <c r="N57" i="4"/>
  <c r="H57" i="4"/>
  <c r="G57" i="4"/>
  <c r="Q41" i="4" l="1"/>
  <c r="Q42" i="4"/>
  <c r="L43" i="4"/>
  <c r="M43" i="4" s="1"/>
  <c r="L45" i="4"/>
  <c r="M45" i="4" s="1"/>
  <c r="Q44" i="4"/>
  <c r="L44" i="4"/>
  <c r="M44" i="4" s="1"/>
  <c r="Q43" i="4"/>
  <c r="Q45" i="4"/>
  <c r="Q56" i="4"/>
  <c r="Q57" i="4"/>
  <c r="L57" i="4"/>
  <c r="M57" i="4" s="1"/>
  <c r="O10" i="4" l="1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5" i="4"/>
  <c r="N26" i="4"/>
  <c r="N27" i="4"/>
  <c r="N29" i="4"/>
  <c r="N30" i="4"/>
  <c r="N31" i="4"/>
  <c r="G28" i="4"/>
  <c r="L28" i="4" s="1"/>
  <c r="M28" i="4" s="1"/>
  <c r="P11" i="4" l="1"/>
  <c r="P12" i="4"/>
  <c r="P13" i="4"/>
  <c r="Q13" i="4" s="1"/>
  <c r="P15" i="4"/>
  <c r="P17" i="4"/>
  <c r="P18" i="4"/>
  <c r="P19" i="4"/>
  <c r="P20" i="4"/>
  <c r="P21" i="4"/>
  <c r="P25" i="4"/>
  <c r="Q25" i="4" s="1"/>
  <c r="P29" i="4"/>
  <c r="Q29" i="4" s="1"/>
  <c r="P30" i="4"/>
  <c r="Q30" i="4" s="1"/>
  <c r="N33" i="4"/>
  <c r="P37" i="4"/>
  <c r="G40" i="4"/>
  <c r="H40" i="4"/>
  <c r="N40" i="4"/>
  <c r="O40" i="4"/>
  <c r="P40" i="4"/>
  <c r="G39" i="4"/>
  <c r="H39" i="4"/>
  <c r="N39" i="4"/>
  <c r="O39" i="4"/>
  <c r="G38" i="4"/>
  <c r="H38" i="4"/>
  <c r="N38" i="4"/>
  <c r="G37" i="4"/>
  <c r="H37" i="4"/>
  <c r="N37" i="4"/>
  <c r="P36" i="4"/>
  <c r="N36" i="4"/>
  <c r="H36" i="4"/>
  <c r="G36" i="4"/>
  <c r="P35" i="4"/>
  <c r="N35" i="4"/>
  <c r="H35" i="4"/>
  <c r="G35" i="4"/>
  <c r="L35" i="4" s="1"/>
  <c r="M35" i="4" s="1"/>
  <c r="P34" i="4"/>
  <c r="N34" i="4"/>
  <c r="H34" i="4"/>
  <c r="G34" i="4"/>
  <c r="P33" i="4"/>
  <c r="H33" i="4"/>
  <c r="G33" i="4"/>
  <c r="P32" i="4"/>
  <c r="N32" i="4"/>
  <c r="H32" i="4"/>
  <c r="G32" i="4"/>
  <c r="H30" i="4"/>
  <c r="G30" i="4"/>
  <c r="L30" i="4" s="1"/>
  <c r="M30" i="4" s="1"/>
  <c r="H29" i="4"/>
  <c r="G29" i="4"/>
  <c r="Q28" i="4"/>
  <c r="Q27" i="4"/>
  <c r="H27" i="4"/>
  <c r="G27" i="4"/>
  <c r="L27" i="4" s="1"/>
  <c r="M27" i="4" s="1"/>
  <c r="Q26" i="4"/>
  <c r="H26" i="4"/>
  <c r="G26" i="4"/>
  <c r="H25" i="4"/>
  <c r="G25" i="4"/>
  <c r="L25" i="4" s="1"/>
  <c r="M25" i="4" s="1"/>
  <c r="Q24" i="4"/>
  <c r="G24" i="4"/>
  <c r="L24" i="4" s="1"/>
  <c r="M24" i="4" s="1"/>
  <c r="Q23" i="4"/>
  <c r="H23" i="4"/>
  <c r="G23" i="4"/>
  <c r="L23" i="4" s="1"/>
  <c r="M23" i="4" s="1"/>
  <c r="P22" i="4"/>
  <c r="H22" i="4"/>
  <c r="G22" i="4"/>
  <c r="L22" i="4" s="1"/>
  <c r="M22" i="4" s="1"/>
  <c r="H21" i="4"/>
  <c r="G21" i="4"/>
  <c r="H20" i="4"/>
  <c r="G20" i="4"/>
  <c r="H19" i="4"/>
  <c r="G19" i="4"/>
  <c r="H18" i="4"/>
  <c r="G18" i="4"/>
  <c r="L18" i="4" s="1"/>
  <c r="M18" i="4" s="1"/>
  <c r="H17" i="4"/>
  <c r="G17" i="4"/>
  <c r="H16" i="4"/>
  <c r="G16" i="4"/>
  <c r="H15" i="4"/>
  <c r="G15" i="4"/>
  <c r="H14" i="4"/>
  <c r="G14" i="4"/>
  <c r="L14" i="4" s="1"/>
  <c r="M14" i="4" s="1"/>
  <c r="H13" i="4"/>
  <c r="G13" i="4"/>
  <c r="H12" i="4"/>
  <c r="G12" i="4"/>
  <c r="H11" i="4"/>
  <c r="G11" i="4"/>
  <c r="Q10" i="4"/>
  <c r="L38" i="4" l="1"/>
  <c r="M38" i="4" s="1"/>
  <c r="L11" i="4"/>
  <c r="M11" i="4" s="1"/>
  <c r="L13" i="4"/>
  <c r="M13" i="4" s="1"/>
  <c r="L15" i="4"/>
  <c r="M15" i="4" s="1"/>
  <c r="L17" i="4"/>
  <c r="M17" i="4" s="1"/>
  <c r="L19" i="4"/>
  <c r="M19" i="4" s="1"/>
  <c r="L21" i="4"/>
  <c r="M21" i="4" s="1"/>
  <c r="L26" i="4"/>
  <c r="M26" i="4" s="1"/>
  <c r="L37" i="4"/>
  <c r="M37" i="4" s="1"/>
  <c r="O46" i="4"/>
  <c r="L40" i="4"/>
  <c r="M40" i="4" s="1"/>
  <c r="L29" i="4"/>
  <c r="M29" i="4" s="1"/>
  <c r="L33" i="4"/>
  <c r="M33" i="4" s="1"/>
  <c r="L39" i="4"/>
  <c r="M39" i="4" s="1"/>
  <c r="H46" i="4"/>
  <c r="L46" i="4" s="1"/>
  <c r="L12" i="4"/>
  <c r="M12" i="4" s="1"/>
  <c r="L16" i="4"/>
  <c r="M16" i="4" s="1"/>
  <c r="L20" i="4"/>
  <c r="M20" i="4" s="1"/>
  <c r="L34" i="4"/>
  <c r="M34" i="4" s="1"/>
  <c r="L36" i="4"/>
  <c r="M36" i="4" s="1"/>
  <c r="Q40" i="4"/>
  <c r="P46" i="4"/>
  <c r="Q46" i="4" s="1"/>
  <c r="L32" i="4"/>
  <c r="M32" i="4" s="1"/>
  <c r="Q33" i="4"/>
  <c r="Q39" i="4"/>
  <c r="Q38" i="4"/>
  <c r="Q12" i="4"/>
  <c r="Q16" i="4"/>
  <c r="Q15" i="4"/>
  <c r="Q35" i="4"/>
  <c r="Q37" i="4"/>
  <c r="Q18" i="4"/>
  <c r="Q21" i="4"/>
  <c r="Q22" i="4"/>
  <c r="Q14" i="4"/>
  <c r="Q17" i="4"/>
  <c r="Q19" i="4"/>
  <c r="Q20" i="4"/>
  <c r="Q32" i="4"/>
  <c r="Q34" i="4"/>
  <c r="Q36" i="4"/>
  <c r="Q11" i="4"/>
  <c r="N41" i="2"/>
  <c r="P7" i="3"/>
  <c r="O7" i="3"/>
  <c r="N7" i="3"/>
  <c r="H7" i="3"/>
  <c r="G7" i="3"/>
  <c r="L7" i="3" l="1"/>
  <c r="M7" i="3" s="1"/>
  <c r="Q7" i="3"/>
  <c r="K42" i="2"/>
  <c r="J42" i="2"/>
  <c r="I42" i="2"/>
  <c r="F42" i="2"/>
  <c r="P41" i="2"/>
  <c r="O41" i="2"/>
  <c r="P40" i="2"/>
  <c r="O40" i="2"/>
  <c r="N40" i="2"/>
  <c r="P39" i="2"/>
  <c r="O39" i="2"/>
  <c r="N39" i="2"/>
  <c r="P38" i="2"/>
  <c r="O38" i="2"/>
  <c r="N38" i="2"/>
  <c r="P9" i="2"/>
  <c r="O9" i="2"/>
  <c r="N9" i="2"/>
  <c r="H9" i="2"/>
  <c r="G9" i="2"/>
  <c r="G41" i="2"/>
  <c r="H41" i="2"/>
  <c r="G40" i="2"/>
  <c r="H40" i="2"/>
  <c r="G39" i="2"/>
  <c r="H39" i="2"/>
  <c r="G38" i="2"/>
  <c r="H38" i="2"/>
  <c r="L39" i="2" l="1"/>
  <c r="M39" i="2" s="1"/>
  <c r="L40" i="2"/>
  <c r="M40" i="2" s="1"/>
  <c r="L38" i="2"/>
  <c r="M38" i="2" s="1"/>
  <c r="L41" i="2"/>
  <c r="M41" i="2" s="1"/>
  <c r="Q38" i="2"/>
  <c r="Q39" i="2"/>
  <c r="Q40" i="2"/>
  <c r="Q41" i="2"/>
  <c r="G16" i="2"/>
  <c r="P37" i="2" l="1"/>
  <c r="O37" i="2"/>
  <c r="N37" i="2"/>
  <c r="H37" i="2"/>
  <c r="G37" i="2"/>
  <c r="O36" i="2"/>
  <c r="N36" i="2"/>
  <c r="H36" i="2"/>
  <c r="G36" i="2"/>
  <c r="L36" i="2" l="1"/>
  <c r="M36" i="2" s="1"/>
  <c r="Q36" i="2"/>
  <c r="L37" i="2"/>
  <c r="M37" i="2" s="1"/>
  <c r="Q37" i="2"/>
  <c r="H34" i="2" l="1"/>
  <c r="G34" i="2"/>
  <c r="H33" i="2"/>
  <c r="G33" i="2"/>
  <c r="H31" i="2"/>
  <c r="G31" i="2"/>
  <c r="H30" i="2"/>
  <c r="G30" i="2"/>
  <c r="H29" i="2"/>
  <c r="G29" i="2"/>
  <c r="G28" i="2"/>
  <c r="L28" i="2" s="1"/>
  <c r="M28" i="2" s="1"/>
  <c r="H27" i="2"/>
  <c r="G27" i="2"/>
  <c r="Q27" i="2"/>
  <c r="Q28" i="2"/>
  <c r="Q29" i="2"/>
  <c r="Q30" i="2"/>
  <c r="Q31" i="2"/>
  <c r="Q32" i="2"/>
  <c r="Q33" i="2"/>
  <c r="Q34" i="2"/>
  <c r="L32" i="2"/>
  <c r="M32" i="2" s="1"/>
  <c r="L31" i="2" l="1"/>
  <c r="M31" i="2" s="1"/>
  <c r="L29" i="2"/>
  <c r="M29" i="2" s="1"/>
  <c r="L33" i="2"/>
  <c r="M33" i="2" s="1"/>
  <c r="L27" i="2"/>
  <c r="M27" i="2" s="1"/>
  <c r="L30" i="2"/>
  <c r="M30" i="2" s="1"/>
  <c r="L34" i="2"/>
  <c r="E57" i="2" l="1"/>
  <c r="E59" i="2" s="1"/>
  <c r="Q8" i="2" l="1"/>
  <c r="L8" i="2"/>
  <c r="M8" i="2" l="1"/>
  <c r="P26" i="2"/>
  <c r="O26" i="2"/>
  <c r="N26" i="2"/>
  <c r="G26" i="2"/>
  <c r="H26" i="2"/>
  <c r="P25" i="2"/>
  <c r="O25" i="2"/>
  <c r="N25" i="2"/>
  <c r="G25" i="2"/>
  <c r="H25" i="2"/>
  <c r="L25" i="2" l="1"/>
  <c r="M25" i="2" s="1"/>
  <c r="Q26" i="2"/>
  <c r="Q25" i="2"/>
  <c r="L26" i="2"/>
  <c r="M26" i="2" s="1"/>
  <c r="P24" i="2"/>
  <c r="P23" i="2"/>
  <c r="P22" i="2"/>
  <c r="P21" i="2"/>
  <c r="P20" i="2"/>
  <c r="P19" i="2"/>
  <c r="P18" i="2"/>
  <c r="P15" i="2"/>
  <c r="P13" i="2"/>
  <c r="P42" i="2" l="1"/>
  <c r="Q42" i="2" s="1"/>
  <c r="G13" i="2"/>
  <c r="H13" i="2"/>
  <c r="N13" i="2"/>
  <c r="O13" i="2"/>
  <c r="Q13" i="2" l="1"/>
  <c r="L13" i="2"/>
  <c r="M13" i="2" s="1"/>
  <c r="O10" i="2"/>
  <c r="N10" i="2"/>
  <c r="H10" i="2"/>
  <c r="G10" i="2"/>
  <c r="L10" i="2" l="1"/>
  <c r="M10" i="2" s="1"/>
  <c r="Q10" i="2"/>
  <c r="O11" i="2"/>
  <c r="O12" i="2"/>
  <c r="O14" i="2"/>
  <c r="O15" i="2"/>
  <c r="O16" i="2"/>
  <c r="O17" i="2"/>
  <c r="O18" i="2"/>
  <c r="O19" i="2"/>
  <c r="O20" i="2"/>
  <c r="O21" i="2"/>
  <c r="O22" i="2"/>
  <c r="O23" i="2"/>
  <c r="O24" i="2"/>
  <c r="N11" i="2"/>
  <c r="N12" i="2"/>
  <c r="N14" i="2"/>
  <c r="N15" i="2"/>
  <c r="N16" i="2"/>
  <c r="N17" i="2"/>
  <c r="N18" i="2"/>
  <c r="N19" i="2"/>
  <c r="N20" i="2"/>
  <c r="N21" i="2"/>
  <c r="N22" i="2"/>
  <c r="N23" i="2"/>
  <c r="N24" i="2"/>
  <c r="Q24" i="2" l="1"/>
  <c r="Q22" i="2"/>
  <c r="Q19" i="2"/>
  <c r="Q16" i="2"/>
  <c r="Q12" i="2"/>
  <c r="Q21" i="2"/>
  <c r="Q15" i="2"/>
  <c r="Q11" i="2"/>
  <c r="Q23" i="2"/>
  <c r="Q18" i="2"/>
  <c r="Q20" i="2"/>
  <c r="Q17" i="2"/>
  <c r="Q14" i="2"/>
  <c r="H11" i="2"/>
  <c r="H12" i="2"/>
  <c r="H14" i="2"/>
  <c r="H15" i="2"/>
  <c r="H16" i="2"/>
  <c r="H17" i="2"/>
  <c r="H18" i="2"/>
  <c r="H19" i="2"/>
  <c r="H20" i="2"/>
  <c r="H21" i="2"/>
  <c r="H22" i="2"/>
  <c r="H23" i="2"/>
  <c r="H24" i="2"/>
  <c r="G11" i="2"/>
  <c r="G12" i="2"/>
  <c r="G14" i="2"/>
  <c r="G15" i="2"/>
  <c r="G17" i="2"/>
  <c r="G18" i="2"/>
  <c r="G19" i="2"/>
  <c r="G20" i="2"/>
  <c r="G21" i="2"/>
  <c r="G22" i="2"/>
  <c r="G23" i="2"/>
  <c r="G24" i="2"/>
  <c r="H42" i="2" l="1"/>
  <c r="L42" i="2" s="1"/>
  <c r="M42" i="2" s="1"/>
  <c r="L21" i="2"/>
  <c r="L18" i="2"/>
  <c r="M18" i="2" s="1"/>
  <c r="L15" i="2"/>
  <c r="M15" i="2" s="1"/>
  <c r="L11" i="2"/>
  <c r="M11" i="2" s="1"/>
  <c r="L20" i="2"/>
  <c r="M20" i="2" s="1"/>
  <c r="L17" i="2"/>
  <c r="M17" i="2" s="1"/>
  <c r="L14" i="2"/>
  <c r="M14" i="2" s="1"/>
  <c r="L9" i="2"/>
  <c r="L24" i="2"/>
  <c r="L23" i="2"/>
  <c r="L22" i="2"/>
  <c r="M22" i="2" s="1"/>
  <c r="L19" i="2"/>
  <c r="M19" i="2" s="1"/>
  <c r="L16" i="2"/>
  <c r="M16" i="2" s="1"/>
  <c r="L12" i="2"/>
  <c r="M12" i="2" s="1"/>
  <c r="Q9" i="2"/>
  <c r="M9" i="2" l="1"/>
</calcChain>
</file>

<file path=xl/sharedStrings.xml><?xml version="1.0" encoding="utf-8"?>
<sst xmlns="http://schemas.openxmlformats.org/spreadsheetml/2006/main" count="440" uniqueCount="232">
  <si>
    <t>TECNICO PLANES Y PROYECTOS</t>
  </si>
  <si>
    <t>ASISTENTE DE NOMINA</t>
  </si>
  <si>
    <t>EMPLEADO</t>
  </si>
  <si>
    <t>CEDULA</t>
  </si>
  <si>
    <t>CARGO</t>
  </si>
  <si>
    <t>MARITZA PERDOMO AQUINO</t>
  </si>
  <si>
    <t>00115433161</t>
  </si>
  <si>
    <t>EJECUCION PRESUPUESTARIA</t>
  </si>
  <si>
    <t>MICHELL MATEO ARIAS</t>
  </si>
  <si>
    <t>ASISTENTE JURIDICA</t>
  </si>
  <si>
    <t>DIRECTOR EJECUTIVO</t>
  </si>
  <si>
    <t>LEYMI KARINA LUNA MEJIA</t>
  </si>
  <si>
    <t>22500421346</t>
  </si>
  <si>
    <t>ASISTENTE EJECUTIVA</t>
  </si>
  <si>
    <t>YOHANNA LEYBA ZORRILLA</t>
  </si>
  <si>
    <t>00114775844</t>
  </si>
  <si>
    <t>COORDINADORA INTERINSTITUCIONAL</t>
  </si>
  <si>
    <t>DELIA VIANESSA FELIZ CAVALLO</t>
  </si>
  <si>
    <t>11100002168</t>
  </si>
  <si>
    <t xml:space="preserve">ASISTENTE COORDINACION INTERINSTITUCIONAL </t>
  </si>
  <si>
    <t>DANIFEL IVELISSE FERRERAS ALCANTARA</t>
  </si>
  <si>
    <t>40220375030</t>
  </si>
  <si>
    <t>CLAUDIA MATILDE MENDEZ FERNANDEZ</t>
  </si>
  <si>
    <t>00114692726</t>
  </si>
  <si>
    <t>ENC. DPTO. REGISTRO Y CONTROL DE BENEFICIARIOS</t>
  </si>
  <si>
    <t>EZEQUIEL MARTINEZ JAPA</t>
  </si>
  <si>
    <t>22400296533</t>
  </si>
  <si>
    <t>MARIBEL REYES</t>
  </si>
  <si>
    <t>00109119859</t>
  </si>
  <si>
    <t>CONSERJE</t>
  </si>
  <si>
    <t>YOFANNI MAXIEL VICENTE VICENTE</t>
  </si>
  <si>
    <t>07500111385</t>
  </si>
  <si>
    <t>ASISTENTE PROYECTO AGROFORESTAL HONDO VALLE Y JUAN SANTIAGO</t>
  </si>
  <si>
    <t>ROYTER PILAR DIAZ ROSARIO</t>
  </si>
  <si>
    <t>00113364160</t>
  </si>
  <si>
    <t>CHOFER PROYECTO AGROFORESTAL HONDO VALLE Y JUAN SANTIAGO</t>
  </si>
  <si>
    <t>SAMUEL FELIZ CUEVAS</t>
  </si>
  <si>
    <t>01900147081</t>
  </si>
  <si>
    <t>ASISTENTE PROYECTO AGROFORESTAL BARAHONA</t>
  </si>
  <si>
    <t>CRISTIAN ANTONIO RAMON VICENTE</t>
  </si>
  <si>
    <t>01700210907</t>
  </si>
  <si>
    <t>ASISTENTE PROYECTO AGROFORESTAL LAS CAÑITAS</t>
  </si>
  <si>
    <t>SUELDO BRUTO</t>
  </si>
  <si>
    <t>DESCUENTOS EMPLEADO</t>
  </si>
  <si>
    <t>TOTAL DESC.</t>
  </si>
  <si>
    <t>ANA JULIA SANTANA AMANCIO</t>
  </si>
  <si>
    <t>07600091362</t>
  </si>
  <si>
    <t>200010232043201</t>
  </si>
  <si>
    <t>200010302112679</t>
  </si>
  <si>
    <t>200010330911801</t>
  </si>
  <si>
    <t>200010232043188</t>
  </si>
  <si>
    <t>200010232043227</t>
  </si>
  <si>
    <t>200010232043308</t>
  </si>
  <si>
    <t>200010232042066</t>
  </si>
  <si>
    <t>200010232045542</t>
  </si>
  <si>
    <t>200019600324921</t>
  </si>
  <si>
    <t>200019600750398</t>
  </si>
  <si>
    <t>200010232045571</t>
  </si>
  <si>
    <t>200010232045720</t>
  </si>
  <si>
    <t>200010232046240</t>
  </si>
  <si>
    <t>200010232046211</t>
  </si>
  <si>
    <t>RAFAEL ALBERTO GOMEZ GONZALEZ</t>
  </si>
  <si>
    <t>PLANIFICACION PRESUPUESTARIA</t>
  </si>
  <si>
    <t>00117914325</t>
  </si>
  <si>
    <t>200010301777015</t>
  </si>
  <si>
    <t>NELLYS MERCEDES CAMILO JIMENEZ</t>
  </si>
  <si>
    <t>00114258668</t>
  </si>
  <si>
    <t>200019601435903</t>
  </si>
  <si>
    <t>SUPERVISOR DE TRANSPORTACION</t>
  </si>
  <si>
    <t>APORTES EMPLEADOR</t>
  </si>
  <si>
    <t>10900082941</t>
  </si>
  <si>
    <t>200011001144486</t>
  </si>
  <si>
    <t>00118635382</t>
  </si>
  <si>
    <t>200011640512598</t>
  </si>
  <si>
    <t>AFP 2.87%</t>
  </si>
  <si>
    <t>SFS 3.04%</t>
  </si>
  <si>
    <t>SFS 7.09%</t>
  </si>
  <si>
    <t>AFP 7.10%</t>
  </si>
  <si>
    <t>ARL 1.1%</t>
  </si>
  <si>
    <t>ASISTENTE</t>
  </si>
  <si>
    <t>ROSA ANGELICA SANCHEZ MENDEZ</t>
  </si>
  <si>
    <t xml:space="preserve">GLENNYS MASSIEL GENAO DE JESUS </t>
  </si>
  <si>
    <t>NOMINA PERSONAL FIJO 2.1.1.1.01</t>
  </si>
  <si>
    <t>ELIFERBO HERASME DIAZ</t>
  </si>
  <si>
    <t>02200155980</t>
  </si>
  <si>
    <t>200019603047132</t>
  </si>
  <si>
    <t>SUELDO</t>
  </si>
  <si>
    <t>DIAS DEL MES</t>
  </si>
  <si>
    <t>COSTO POR DIA</t>
  </si>
  <si>
    <t>MONTO A PAGAR</t>
  </si>
  <si>
    <t>DIAS TRABAJADOS</t>
  </si>
  <si>
    <t>CALCULOS DE DIAS TRABAJADOS</t>
  </si>
  <si>
    <t>COORDINADOR GENERAL PROYECTO AGROFORESTAL SABANETA</t>
  </si>
  <si>
    <t>Gerente Administrativo y Financiero</t>
  </si>
  <si>
    <t>Ramón Antonio Paulino</t>
  </si>
  <si>
    <t xml:space="preserve">JOSE DOLORES MORETA LORENZO </t>
  </si>
  <si>
    <t>01200693412</t>
  </si>
  <si>
    <t>200011001182066</t>
  </si>
  <si>
    <t>CONRADO ARISTIDES SANTANA REYES</t>
  </si>
  <si>
    <t>ASESOR AGROFORESTAL</t>
  </si>
  <si>
    <t>01700028846</t>
  </si>
  <si>
    <t>200019603189346</t>
  </si>
  <si>
    <t>WILLIN FRANCIS DIAZ</t>
  </si>
  <si>
    <t>07500091637</t>
  </si>
  <si>
    <t>200019603094123</t>
  </si>
  <si>
    <t>SALLY BARETT BAEZ</t>
  </si>
  <si>
    <t>06500403636</t>
  </si>
  <si>
    <t>200013200296542</t>
  </si>
  <si>
    <t>ENMANUEL GARCIA</t>
  </si>
  <si>
    <t>COORDINADOR GENERAL PROYECTO AGROFORESTAL LAS CAÑITAS</t>
  </si>
  <si>
    <t>40237941881</t>
  </si>
  <si>
    <t>200019603138970</t>
  </si>
  <si>
    <t xml:space="preserve">RAMON ANTONIO PAULINO </t>
  </si>
  <si>
    <t>GERENTE ADMINISTRATIVO Y FINANCIERO</t>
  </si>
  <si>
    <t>00103862140</t>
  </si>
  <si>
    <t>200019602487696</t>
  </si>
  <si>
    <t>DOMINGO GONZALEZ DIAZ</t>
  </si>
  <si>
    <t>CHOFER PROYECTO AGROFORESTAL BAHORUCO</t>
  </si>
  <si>
    <t>02200302673</t>
  </si>
  <si>
    <t>200019603200795</t>
  </si>
  <si>
    <t>JHASSELIS MORA FELIZ</t>
  </si>
  <si>
    <t>ASISTENTE PROYECTO AGROFORESTAL BAHORUCO</t>
  </si>
  <si>
    <t>40228225740</t>
  </si>
  <si>
    <t>200019603124780</t>
  </si>
  <si>
    <t>NICOLAS MARCANO QUEVEDO</t>
  </si>
  <si>
    <t>COORDINADOR GENERAL PROYECTO AGROFORESTAL HONDO VALLE Y JUAN SANTIAGO</t>
  </si>
  <si>
    <t>07500079251</t>
  </si>
  <si>
    <t>200010111535901</t>
  </si>
  <si>
    <t>DAYANATT SAMANTHA ESTEVEZ HERNANDEZ</t>
  </si>
  <si>
    <t>40224610820</t>
  </si>
  <si>
    <t>ENCARGADA DE NOMINA</t>
  </si>
  <si>
    <t>200019602352080</t>
  </si>
  <si>
    <t>CATHERINE BAUTISTA BELTRE</t>
  </si>
  <si>
    <t>TECNICO DE GESTION DE RR.HH.</t>
  </si>
  <si>
    <t>00118735802</t>
  </si>
  <si>
    <t>200011620611884</t>
  </si>
  <si>
    <t>ENERO 2021</t>
  </si>
  <si>
    <t>JOSE DAVID GARCIA MENDEZ</t>
  </si>
  <si>
    <t>CHOFER</t>
  </si>
  <si>
    <t>40231310059</t>
  </si>
  <si>
    <t>LENYN MORETA LUGO</t>
  </si>
  <si>
    <t>01200965117</t>
  </si>
  <si>
    <t>DIOSMIN CRISTINO SANTNA BENITEZ</t>
  </si>
  <si>
    <t>09900029415</t>
  </si>
  <si>
    <t>DOMINGO ARISTIDES CESPEDES SEGURA</t>
  </si>
  <si>
    <t>01700172875</t>
  </si>
  <si>
    <t>KEYSER SEAVER FELIZ SEGURA</t>
  </si>
  <si>
    <t>01900151414</t>
  </si>
  <si>
    <t>200019603309969</t>
  </si>
  <si>
    <t>200019603310017</t>
  </si>
  <si>
    <t>200019603284378</t>
  </si>
  <si>
    <t>200019602529194</t>
  </si>
  <si>
    <t>200019603311848</t>
  </si>
  <si>
    <t>SEGURO 
VIDA</t>
  </si>
  <si>
    <t xml:space="preserve"> ISR</t>
  </si>
  <si>
    <t>SFS Dependientes Adicionales</t>
  </si>
  <si>
    <t>NUMERO DE CTA. BANCARIA</t>
  </si>
  <si>
    <t>TOTAL SUELDO NETO</t>
  </si>
  <si>
    <t>TOTAL APORTES 
EMPLEADOR</t>
  </si>
  <si>
    <t>TOTALES</t>
  </si>
  <si>
    <t>UNIDAD TECNICA EJECUTORA DE PROYECTOS DE DESARROLLO AGROFORESTAL</t>
  </si>
  <si>
    <t>079-0008850-6</t>
  </si>
  <si>
    <t>RELACIONADORA PUBLICA</t>
  </si>
  <si>
    <t>078-0013312-1</t>
  </si>
  <si>
    <t>ABOGADO</t>
  </si>
  <si>
    <t>078-0006414-4</t>
  </si>
  <si>
    <t>COORDINADORA DE EVENTOS Y PROTOCOLOS</t>
  </si>
  <si>
    <t>078-0003036-8</t>
  </si>
  <si>
    <t>200019600803951</t>
  </si>
  <si>
    <t>200010130531508</t>
  </si>
  <si>
    <t>200019603361688</t>
  </si>
  <si>
    <t>MAYDRI MAYRA MEDINA</t>
  </si>
  <si>
    <t>SONNIA PEÑA GONZALEZ</t>
  </si>
  <si>
    <t>POLIVIO RIVAS PEREZ</t>
  </si>
  <si>
    <t>JUAN CUEVAS FERRERAS</t>
  </si>
  <si>
    <t>200019603361694</t>
  </si>
  <si>
    <t>SECRETARIA</t>
  </si>
  <si>
    <t>099-0002941-5</t>
  </si>
  <si>
    <t>DIOSMIN CRISTINO SANTANA BENITEZ</t>
  </si>
  <si>
    <t xml:space="preserve">ENCARGADO BENEFICIARIOS </t>
  </si>
  <si>
    <t>MAYO 2021</t>
  </si>
  <si>
    <t>VIRKANDRYS ENOELYS MONTILLA CARVAJAL</t>
  </si>
  <si>
    <t>402-1151314-4</t>
  </si>
  <si>
    <t>019-0015141-4</t>
  </si>
  <si>
    <t>017-0017287-5</t>
  </si>
  <si>
    <t>012-0096511-7</t>
  </si>
  <si>
    <t>402-3131005-9</t>
  </si>
  <si>
    <t>001-1873580-2</t>
  </si>
  <si>
    <t>075-0007925-1</t>
  </si>
  <si>
    <t>402-2822574-0</t>
  </si>
  <si>
    <t>022-0030267-3</t>
  </si>
  <si>
    <t>001-0386214-0</t>
  </si>
  <si>
    <t>402-3794188-1</t>
  </si>
  <si>
    <t>065-0040363-6</t>
  </si>
  <si>
    <t>075-0009163-7</t>
  </si>
  <si>
    <t>017-0002884-6</t>
  </si>
  <si>
    <t>012-0069341-2</t>
  </si>
  <si>
    <t>001-1863538-2</t>
  </si>
  <si>
    <t>019-0014708-1</t>
  </si>
  <si>
    <t>075-0011138-5</t>
  </si>
  <si>
    <t>076-0009136-2</t>
  </si>
  <si>
    <t>001-0911985-9</t>
  </si>
  <si>
    <t>224-0029653-3</t>
  </si>
  <si>
    <t>001-1469272-6</t>
  </si>
  <si>
    <t>111-0000216-8</t>
  </si>
  <si>
    <t>001-1477584-4</t>
  </si>
  <si>
    <t>402-2404917-7</t>
  </si>
  <si>
    <t>001-1543316-1</t>
  </si>
  <si>
    <t>001-1791432-5</t>
  </si>
  <si>
    <t>022-0015598-0</t>
  </si>
  <si>
    <t>TECNICO DE COMUNICACIONES</t>
  </si>
  <si>
    <t>JOSE OVELIO OGANDO TEJEDA</t>
  </si>
  <si>
    <t>402-2311482-4</t>
  </si>
  <si>
    <t>ANA MAGDALENA PERDOMO PEREZ</t>
  </si>
  <si>
    <t>RECEPCIONESTA</t>
  </si>
  <si>
    <t>022-0036277-6</t>
  </si>
  <si>
    <t>HEIDY TERRERO MARTINEZ</t>
  </si>
  <si>
    <t>TECNICO DE COMPRAS</t>
  </si>
  <si>
    <t>001-1833318-6</t>
  </si>
  <si>
    <t>JUNIO 2021</t>
  </si>
  <si>
    <t>Irene Maria Ramirez Alcantara</t>
  </si>
  <si>
    <t>Asistente de Recursos Humanos</t>
  </si>
  <si>
    <t>Génesis Carolina Encarnación Sánchez</t>
  </si>
  <si>
    <t>Asistente Juridica</t>
  </si>
  <si>
    <t>Mairol Mishael Vargas</t>
  </si>
  <si>
    <t>Analista de Financiero</t>
  </si>
  <si>
    <t xml:space="preserve">Exclusion </t>
  </si>
  <si>
    <t xml:space="preserve">variacion </t>
  </si>
  <si>
    <t>Nomina Mayo</t>
  </si>
  <si>
    <t>Nomina Junio</t>
  </si>
  <si>
    <t>inclusion</t>
  </si>
  <si>
    <t xml:space="preserve">                                          NOMINA PERSONAL FIJO 2.1.1.1.01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</si>
</sst>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4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6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8"/>
      <color theme="1"/>
      <name val="Calibri Light"/>
      <family val="2"/>
    </font>
    <font>
      <sz val="20"/>
      <color theme="1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5" fillId="0" borderId="0" xfId="0" applyNumberFormat="1" applyFont="1"/>
    <xf numFmtId="4" fontId="1" fillId="0" borderId="0" xfId="0" applyNumberFormat="1" applyFont="1" applyFill="1"/>
    <xf numFmtId="0" fontId="1" fillId="0" borderId="0" xfId="0" applyFont="1" applyFill="1"/>
    <xf numFmtId="49" fontId="7" fillId="0" borderId="0" xfId="0" applyNumberFormat="1" applyFont="1" applyFill="1"/>
    <xf numFmtId="0" fontId="1" fillId="0" borderId="2" xfId="0" applyFont="1" applyFill="1" applyBorder="1"/>
    <xf numFmtId="0" fontId="6" fillId="0" borderId="0" xfId="0" applyFont="1"/>
    <xf numFmtId="0" fontId="1" fillId="0" borderId="0" xfId="0" applyFont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5" fontId="3" fillId="0" borderId="0" xfId="1" applyFont="1" applyFill="1"/>
    <xf numFmtId="0" fontId="3" fillId="0" borderId="0" xfId="0" applyNumberFormat="1" applyFont="1" applyFill="1" applyAlignment="1">
      <alignment horizontal="center"/>
    </xf>
    <xf numFmtId="165" fontId="3" fillId="0" borderId="0" xfId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65" fontId="1" fillId="0" borderId="0" xfId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" fontId="9" fillId="0" borderId="0" xfId="0" applyNumberFormat="1" applyFont="1" applyFill="1"/>
    <xf numFmtId="4" fontId="9" fillId="0" borderId="0" xfId="0" applyNumberFormat="1" applyFont="1"/>
    <xf numFmtId="4" fontId="11" fillId="0" borderId="0" xfId="0" applyNumberFormat="1" applyFont="1"/>
    <xf numFmtId="165" fontId="10" fillId="0" borderId="0" xfId="1" applyFont="1" applyFill="1"/>
    <xf numFmtId="4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4" fontId="12" fillId="0" borderId="3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/>
    <xf numFmtId="4" fontId="13" fillId="0" borderId="1" xfId="0" applyNumberFormat="1" applyFont="1" applyFill="1" applyBorder="1"/>
    <xf numFmtId="0" fontId="10" fillId="0" borderId="0" xfId="0" applyFont="1" applyFill="1"/>
    <xf numFmtId="49" fontId="10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/>
    <xf numFmtId="49" fontId="13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49" fontId="13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4" fontId="13" fillId="0" borderId="1" xfId="0" applyNumberFormat="1" applyFont="1" applyFill="1" applyBorder="1" applyAlignment="1"/>
    <xf numFmtId="165" fontId="10" fillId="0" borderId="1" xfId="1" applyFont="1" applyBorder="1"/>
    <xf numFmtId="165" fontId="13" fillId="0" borderId="1" xfId="1" applyFont="1" applyFill="1" applyBorder="1"/>
    <xf numFmtId="49" fontId="14" fillId="0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" fontId="10" fillId="0" borderId="3" xfId="0" applyNumberFormat="1" applyFont="1" applyFill="1" applyBorder="1"/>
    <xf numFmtId="4" fontId="10" fillId="0" borderId="3" xfId="0" applyNumberFormat="1" applyFont="1" applyBorder="1"/>
    <xf numFmtId="4" fontId="13" fillId="0" borderId="3" xfId="0" applyNumberFormat="1" applyFont="1" applyFill="1" applyBorder="1" applyAlignment="1"/>
    <xf numFmtId="4" fontId="13" fillId="0" borderId="3" xfId="0" applyNumberFormat="1" applyFont="1" applyFill="1" applyBorder="1"/>
    <xf numFmtId="49" fontId="15" fillId="0" borderId="1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" fontId="16" fillId="2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/>
    <xf numFmtId="4" fontId="3" fillId="0" borderId="3" xfId="0" applyNumberFormat="1" applyFont="1" applyFill="1" applyBorder="1"/>
    <xf numFmtId="4" fontId="12" fillId="5" borderId="3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 wrapText="1"/>
    </xf>
    <xf numFmtId="4" fontId="3" fillId="4" borderId="1" xfId="0" applyNumberFormat="1" applyFont="1" applyFill="1" applyBorder="1"/>
    <xf numFmtId="4" fontId="3" fillId="4" borderId="3" xfId="0" applyNumberFormat="1" applyFont="1" applyFill="1" applyBorder="1"/>
    <xf numFmtId="0" fontId="3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10" fillId="6" borderId="1" xfId="0" applyFont="1" applyFill="1" applyBorder="1" applyAlignment="1">
      <alignment wrapText="1"/>
    </xf>
    <xf numFmtId="49" fontId="10" fillId="6" borderId="1" xfId="0" applyNumberFormat="1" applyFont="1" applyFill="1" applyBorder="1" applyAlignment="1">
      <alignment horizontal="center"/>
    </xf>
    <xf numFmtId="4" fontId="3" fillId="6" borderId="1" xfId="0" applyNumberFormat="1" applyFont="1" applyFill="1" applyBorder="1"/>
    <xf numFmtId="4" fontId="10" fillId="6" borderId="1" xfId="0" applyNumberFormat="1" applyFont="1" applyFill="1" applyBorder="1"/>
    <xf numFmtId="4" fontId="13" fillId="6" borderId="1" xfId="0" applyNumberFormat="1" applyFont="1" applyFill="1" applyBorder="1"/>
    <xf numFmtId="0" fontId="10" fillId="6" borderId="0" xfId="0" applyFont="1" applyFill="1"/>
    <xf numFmtId="0" fontId="10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4" fontId="4" fillId="5" borderId="3" xfId="0" applyNumberFormat="1" applyFont="1" applyFill="1" applyBorder="1" applyAlignment="1">
      <alignment horizontal="center"/>
    </xf>
    <xf numFmtId="4" fontId="10" fillId="0" borderId="0" xfId="0" applyNumberFormat="1" applyFont="1" applyFill="1"/>
    <xf numFmtId="0" fontId="10" fillId="7" borderId="1" xfId="0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0" fillId="0" borderId="0" xfId="0" applyFill="1"/>
    <xf numFmtId="49" fontId="19" fillId="0" borderId="1" xfId="0" applyNumberFormat="1" applyFont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49" fontId="18" fillId="0" borderId="1" xfId="0" applyNumberFormat="1" applyFont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" fontId="3" fillId="0" borderId="5" xfId="0" applyNumberFormat="1" applyFont="1" applyFill="1" applyBorder="1"/>
    <xf numFmtId="4" fontId="3" fillId="0" borderId="6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8" xfId="0" applyNumberFormat="1" applyFont="1" applyFill="1" applyBorder="1"/>
    <xf numFmtId="4" fontId="3" fillId="0" borderId="9" xfId="0" applyNumberFormat="1" applyFont="1" applyFill="1" applyBorder="1"/>
    <xf numFmtId="4" fontId="3" fillId="0" borderId="4" xfId="0" applyNumberFormat="1" applyFont="1" applyFill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20" fillId="0" borderId="2" xfId="0" applyFont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84116</xdr:colOff>
      <xdr:row>0</xdr:row>
      <xdr:rowOff>0</xdr:rowOff>
    </xdr:from>
    <xdr:to>
      <xdr:col>1</xdr:col>
      <xdr:colOff>4220687</xdr:colOff>
      <xdr:row>6</xdr:row>
      <xdr:rowOff>108857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84116" y="0"/>
          <a:ext cx="4482935" cy="18753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2313214</xdr:colOff>
      <xdr:row>5</xdr:row>
      <xdr:rowOff>27214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51B0D-B470-4362-8635-207CF9E41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9" y="0"/>
          <a:ext cx="2313214" cy="1251857"/>
        </a:xfrm>
        <a:prstGeom prst="rect">
          <a:avLst/>
        </a:prstGeom>
      </xdr:spPr>
    </xdr:pic>
    <xdr:clientData/>
  </xdr:twoCellAnchor>
  <xdr:twoCellAnchor editAs="oneCell">
    <xdr:from>
      <xdr:col>2</xdr:col>
      <xdr:colOff>6014358</xdr:colOff>
      <xdr:row>0</xdr:row>
      <xdr:rowOff>0</xdr:rowOff>
    </xdr:from>
    <xdr:to>
      <xdr:col>3</xdr:col>
      <xdr:colOff>1510395</xdr:colOff>
      <xdr:row>5</xdr:row>
      <xdr:rowOff>13607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24C16D7-41C7-43EC-99E5-C4A850E8D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4894" y="0"/>
          <a:ext cx="246289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70"/>
  <sheetViews>
    <sheetView view="pageBreakPreview" topLeftCell="A7" zoomScale="60" zoomScaleNormal="70" workbookViewId="0">
      <selection activeCell="B23" sqref="B23"/>
    </sheetView>
  </sheetViews>
  <sheetFormatPr baseColWidth="10" defaultColWidth="11.42578125" defaultRowHeight="18.75" x14ac:dyDescent="0.3"/>
  <cols>
    <col min="1" max="1" width="5.140625" style="1" customWidth="1"/>
    <col min="2" max="2" width="64" style="8" customWidth="1"/>
    <col min="3" max="3" width="117.28515625" style="3" customWidth="1"/>
    <col min="4" max="4" width="20.85546875" style="5" customWidth="1"/>
    <col min="5" max="5" width="31.7109375" style="5" customWidth="1"/>
    <col min="6" max="6" width="24.5703125" style="8" customWidth="1"/>
    <col min="7" max="7" width="18.85546875" style="2" customWidth="1"/>
    <col min="8" max="8" width="16.42578125" style="2" customWidth="1"/>
    <col min="9" max="9" width="17.85546875" style="2" customWidth="1"/>
    <col min="10" max="10" width="18.7109375" style="2" customWidth="1"/>
    <col min="11" max="11" width="27.7109375" style="2" customWidth="1"/>
    <col min="12" max="12" width="22.7109375" style="6" customWidth="1"/>
    <col min="13" max="13" width="23.28515625" style="2" customWidth="1"/>
    <col min="14" max="14" width="19" style="2" customWidth="1"/>
    <col min="15" max="15" width="18.42578125" style="2" customWidth="1"/>
    <col min="16" max="16" width="16.5703125" style="2" customWidth="1"/>
    <col min="17" max="17" width="22.7109375" style="6" customWidth="1"/>
    <col min="18" max="16384" width="11.42578125" style="1"/>
  </cols>
  <sheetData>
    <row r="3" spans="1:17" ht="31.5" x14ac:dyDescent="0.5">
      <c r="B3" s="99" t="s">
        <v>160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31.5" x14ac:dyDescent="0.5">
      <c r="B4" s="99" t="s">
        <v>82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6" spans="1:17" ht="55.5" customHeight="1" x14ac:dyDescent="0.9">
      <c r="B6" s="9" t="s">
        <v>136</v>
      </c>
      <c r="G6" s="98" t="s">
        <v>43</v>
      </c>
      <c r="H6" s="98"/>
      <c r="I6" s="98"/>
      <c r="J6" s="98"/>
      <c r="K6" s="98"/>
      <c r="L6" s="98"/>
      <c r="M6" s="4"/>
      <c r="N6" s="98" t="s">
        <v>69</v>
      </c>
      <c r="O6" s="98"/>
      <c r="P6" s="98"/>
      <c r="Q6" s="98"/>
    </row>
    <row r="7" spans="1:17" s="55" customFormat="1" ht="76.5" customHeight="1" x14ac:dyDescent="0.4">
      <c r="A7" s="54"/>
      <c r="B7" s="56" t="s">
        <v>2</v>
      </c>
      <c r="C7" s="57" t="s">
        <v>4</v>
      </c>
      <c r="D7" s="58" t="s">
        <v>3</v>
      </c>
      <c r="E7" s="60" t="s">
        <v>156</v>
      </c>
      <c r="F7" s="60" t="s">
        <v>42</v>
      </c>
      <c r="G7" s="60" t="s">
        <v>74</v>
      </c>
      <c r="H7" s="60" t="s">
        <v>75</v>
      </c>
      <c r="I7" s="60" t="s">
        <v>153</v>
      </c>
      <c r="J7" s="59" t="s">
        <v>154</v>
      </c>
      <c r="K7" s="59" t="s">
        <v>155</v>
      </c>
      <c r="L7" s="61" t="s">
        <v>44</v>
      </c>
      <c r="M7" s="65" t="s">
        <v>157</v>
      </c>
      <c r="N7" s="60" t="s">
        <v>76</v>
      </c>
      <c r="O7" s="60" t="s">
        <v>77</v>
      </c>
      <c r="P7" s="60" t="s">
        <v>78</v>
      </c>
      <c r="Q7" s="61" t="s">
        <v>158</v>
      </c>
    </row>
    <row r="8" spans="1:17" s="34" customFormat="1" ht="29.25" customHeight="1" x14ac:dyDescent="0.35">
      <c r="A8" s="28">
        <v>1</v>
      </c>
      <c r="B8" s="29" t="s">
        <v>83</v>
      </c>
      <c r="C8" s="30" t="s">
        <v>10</v>
      </c>
      <c r="D8" s="31" t="s">
        <v>84</v>
      </c>
      <c r="E8" s="31" t="s">
        <v>85</v>
      </c>
      <c r="F8" s="62">
        <v>200000</v>
      </c>
      <c r="G8" s="32">
        <v>5740</v>
      </c>
      <c r="H8" s="32">
        <v>4098.53</v>
      </c>
      <c r="I8" s="32">
        <v>25</v>
      </c>
      <c r="J8" s="32">
        <v>36123.31</v>
      </c>
      <c r="K8" s="32"/>
      <c r="L8" s="33">
        <f>+G8+H8+I8+J8+K8</f>
        <v>45986.84</v>
      </c>
      <c r="M8" s="66">
        <f t="shared" ref="M8:M33" si="0">+F8-L8</f>
        <v>154013.16</v>
      </c>
      <c r="N8" s="32">
        <v>9558.74</v>
      </c>
      <c r="O8" s="32">
        <v>14200</v>
      </c>
      <c r="P8" s="32">
        <v>593.21</v>
      </c>
      <c r="Q8" s="33">
        <f t="shared" ref="Q8:Q34" si="1">+N8+O8+P8</f>
        <v>24351.949999999997</v>
      </c>
    </row>
    <row r="9" spans="1:17" s="34" customFormat="1" ht="29.25" customHeight="1" x14ac:dyDescent="0.35">
      <c r="A9" s="68">
        <v>2</v>
      </c>
      <c r="B9" s="69" t="s">
        <v>11</v>
      </c>
      <c r="C9" s="70" t="s">
        <v>13</v>
      </c>
      <c r="D9" s="71" t="s">
        <v>12</v>
      </c>
      <c r="E9" s="71" t="s">
        <v>47</v>
      </c>
      <c r="F9" s="72">
        <v>20166.669999999998</v>
      </c>
      <c r="G9" s="73">
        <f>+F9*2.87%</f>
        <v>578.78342899999996</v>
      </c>
      <c r="H9" s="73">
        <f>+F9*3.04%</f>
        <v>613.06676799999991</v>
      </c>
      <c r="I9" s="73">
        <v>25</v>
      </c>
      <c r="J9" s="73">
        <v>0</v>
      </c>
      <c r="K9" s="73"/>
      <c r="L9" s="74">
        <f t="shared" ref="L9:L33" si="2">+G9+H9+I9+J9+K9</f>
        <v>1216.8501969999998</v>
      </c>
      <c r="M9" s="72">
        <f t="shared" si="0"/>
        <v>18949.819802999999</v>
      </c>
      <c r="N9" s="73">
        <f>+F9*7.09%</f>
        <v>1429.8169029999999</v>
      </c>
      <c r="O9" s="73">
        <f>+F9*7.1%</f>
        <v>1431.8335699999998</v>
      </c>
      <c r="P9" s="73">
        <f>+F9*1.1%</f>
        <v>221.83337</v>
      </c>
      <c r="Q9" s="74">
        <f t="shared" si="1"/>
        <v>3083.4838429999995</v>
      </c>
    </row>
    <row r="10" spans="1:17" s="34" customFormat="1" ht="29.25" customHeight="1" x14ac:dyDescent="0.35">
      <c r="A10" s="28">
        <v>3</v>
      </c>
      <c r="B10" s="29" t="s">
        <v>61</v>
      </c>
      <c r="C10" s="30" t="s">
        <v>62</v>
      </c>
      <c r="D10" s="31" t="s">
        <v>63</v>
      </c>
      <c r="E10" s="31" t="s">
        <v>64</v>
      </c>
      <c r="F10" s="62">
        <v>35000</v>
      </c>
      <c r="G10" s="32">
        <f t="shared" ref="G10" si="3">+F10*2.87%</f>
        <v>1004.5</v>
      </c>
      <c r="H10" s="32">
        <f t="shared" ref="H10" si="4">+F10*3.04%</f>
        <v>1064</v>
      </c>
      <c r="I10" s="32">
        <v>25</v>
      </c>
      <c r="J10" s="32">
        <v>0</v>
      </c>
      <c r="K10" s="32"/>
      <c r="L10" s="33">
        <f t="shared" si="2"/>
        <v>2093.5</v>
      </c>
      <c r="M10" s="66">
        <f t="shared" si="0"/>
        <v>32906.5</v>
      </c>
      <c r="N10" s="32">
        <f t="shared" ref="N10" si="5">+F10*7.09%</f>
        <v>2481.5</v>
      </c>
      <c r="O10" s="32">
        <f t="shared" ref="O10" si="6">+F10*7.1%</f>
        <v>2485</v>
      </c>
      <c r="P10" s="32">
        <v>385</v>
      </c>
      <c r="Q10" s="33">
        <f t="shared" si="1"/>
        <v>5351.5</v>
      </c>
    </row>
    <row r="11" spans="1:17" s="34" customFormat="1" ht="29.25" customHeight="1" x14ac:dyDescent="0.35">
      <c r="A11" s="28">
        <v>4</v>
      </c>
      <c r="B11" s="29" t="s">
        <v>5</v>
      </c>
      <c r="C11" s="30" t="s">
        <v>7</v>
      </c>
      <c r="D11" s="31" t="s">
        <v>6</v>
      </c>
      <c r="E11" s="35" t="s">
        <v>48</v>
      </c>
      <c r="F11" s="62">
        <v>35000</v>
      </c>
      <c r="G11" s="32">
        <f t="shared" ref="G11:G24" si="7">+F11*2.87%</f>
        <v>1004.5</v>
      </c>
      <c r="H11" s="32">
        <f t="shared" ref="H11:H24" si="8">+F11*3.04%</f>
        <v>1064</v>
      </c>
      <c r="I11" s="32">
        <v>25</v>
      </c>
      <c r="J11" s="32">
        <v>0</v>
      </c>
      <c r="K11" s="32"/>
      <c r="L11" s="33">
        <f t="shared" si="2"/>
        <v>2093.5</v>
      </c>
      <c r="M11" s="66">
        <f t="shared" si="0"/>
        <v>32906.5</v>
      </c>
      <c r="N11" s="32">
        <f t="shared" ref="N11:N24" si="9">+F11*7.09%</f>
        <v>2481.5</v>
      </c>
      <c r="O11" s="32">
        <f t="shared" ref="O11:O24" si="10">+F11*7.1%</f>
        <v>2485</v>
      </c>
      <c r="P11" s="32">
        <v>385</v>
      </c>
      <c r="Q11" s="33">
        <f t="shared" si="1"/>
        <v>5351.5</v>
      </c>
    </row>
    <row r="12" spans="1:17" s="34" customFormat="1" ht="29.25" customHeight="1" x14ac:dyDescent="0.35">
      <c r="A12" s="28">
        <v>5</v>
      </c>
      <c r="B12" s="29" t="s">
        <v>8</v>
      </c>
      <c r="C12" s="30" t="s">
        <v>9</v>
      </c>
      <c r="D12" s="31">
        <v>40224049177</v>
      </c>
      <c r="E12" s="35" t="s">
        <v>49</v>
      </c>
      <c r="F12" s="62">
        <v>32000</v>
      </c>
      <c r="G12" s="32">
        <f t="shared" si="7"/>
        <v>918.4</v>
      </c>
      <c r="H12" s="32">
        <f t="shared" si="8"/>
        <v>972.8</v>
      </c>
      <c r="I12" s="32">
        <v>25</v>
      </c>
      <c r="J12" s="32">
        <v>0</v>
      </c>
      <c r="K12" s="32"/>
      <c r="L12" s="33">
        <f t="shared" si="2"/>
        <v>1916.1999999999998</v>
      </c>
      <c r="M12" s="66">
        <f t="shared" si="0"/>
        <v>30083.8</v>
      </c>
      <c r="N12" s="32">
        <f t="shared" si="9"/>
        <v>2268.8000000000002</v>
      </c>
      <c r="O12" s="32">
        <f t="shared" si="10"/>
        <v>2272</v>
      </c>
      <c r="P12" s="32">
        <v>352</v>
      </c>
      <c r="Q12" s="33">
        <f t="shared" si="1"/>
        <v>4892.8</v>
      </c>
    </row>
    <row r="13" spans="1:17" s="34" customFormat="1" ht="29.25" customHeight="1" x14ac:dyDescent="0.35">
      <c r="A13" s="28">
        <v>6</v>
      </c>
      <c r="B13" s="29" t="s">
        <v>65</v>
      </c>
      <c r="C13" s="30" t="s">
        <v>1</v>
      </c>
      <c r="D13" s="31" t="s">
        <v>66</v>
      </c>
      <c r="E13" s="31" t="s">
        <v>67</v>
      </c>
      <c r="F13" s="62">
        <v>23100</v>
      </c>
      <c r="G13" s="32">
        <f t="shared" si="7"/>
        <v>662.97</v>
      </c>
      <c r="H13" s="32">
        <f t="shared" si="8"/>
        <v>702.24</v>
      </c>
      <c r="I13" s="32">
        <v>25</v>
      </c>
      <c r="J13" s="32">
        <v>0</v>
      </c>
      <c r="K13" s="32"/>
      <c r="L13" s="33">
        <f t="shared" si="2"/>
        <v>1390.21</v>
      </c>
      <c r="M13" s="66">
        <f t="shared" si="0"/>
        <v>21709.79</v>
      </c>
      <c r="N13" s="32">
        <f t="shared" si="9"/>
        <v>1637.7900000000002</v>
      </c>
      <c r="O13" s="32">
        <f t="shared" si="10"/>
        <v>1640.1</v>
      </c>
      <c r="P13" s="36">
        <f>+F13*1.1%</f>
        <v>254.10000000000002</v>
      </c>
      <c r="Q13" s="33">
        <f t="shared" si="1"/>
        <v>3531.9900000000002</v>
      </c>
    </row>
    <row r="14" spans="1:17" s="34" customFormat="1" ht="29.25" customHeight="1" x14ac:dyDescent="0.35">
      <c r="A14" s="28">
        <v>7</v>
      </c>
      <c r="B14" s="29" t="s">
        <v>14</v>
      </c>
      <c r="C14" s="30" t="s">
        <v>16</v>
      </c>
      <c r="D14" s="31" t="s">
        <v>15</v>
      </c>
      <c r="E14" s="31" t="s">
        <v>50</v>
      </c>
      <c r="F14" s="62">
        <v>65000</v>
      </c>
      <c r="G14" s="32">
        <f t="shared" si="7"/>
        <v>1865.5</v>
      </c>
      <c r="H14" s="32">
        <f t="shared" si="8"/>
        <v>1976</v>
      </c>
      <c r="I14" s="32">
        <v>25</v>
      </c>
      <c r="J14" s="32">
        <v>4427.55</v>
      </c>
      <c r="K14" s="32"/>
      <c r="L14" s="33">
        <f t="shared" si="2"/>
        <v>8294.0499999999993</v>
      </c>
      <c r="M14" s="66">
        <f t="shared" si="0"/>
        <v>56705.95</v>
      </c>
      <c r="N14" s="32">
        <f t="shared" si="9"/>
        <v>4608.5</v>
      </c>
      <c r="O14" s="32">
        <f t="shared" si="10"/>
        <v>4615</v>
      </c>
      <c r="P14" s="36">
        <v>593.21</v>
      </c>
      <c r="Q14" s="33">
        <f t="shared" si="1"/>
        <v>9816.7099999999991</v>
      </c>
    </row>
    <row r="15" spans="1:17" s="34" customFormat="1" ht="29.25" customHeight="1" x14ac:dyDescent="0.35">
      <c r="A15" s="28">
        <v>8</v>
      </c>
      <c r="B15" s="29" t="s">
        <v>17</v>
      </c>
      <c r="C15" s="30" t="s">
        <v>19</v>
      </c>
      <c r="D15" s="31" t="s">
        <v>18</v>
      </c>
      <c r="E15" s="31" t="s">
        <v>51</v>
      </c>
      <c r="F15" s="62">
        <v>31500</v>
      </c>
      <c r="G15" s="32">
        <f t="shared" si="7"/>
        <v>904.05</v>
      </c>
      <c r="H15" s="32">
        <f t="shared" si="8"/>
        <v>957.6</v>
      </c>
      <c r="I15" s="32">
        <v>25</v>
      </c>
      <c r="J15" s="32">
        <v>0</v>
      </c>
      <c r="K15" s="32"/>
      <c r="L15" s="33">
        <f t="shared" si="2"/>
        <v>1886.65</v>
      </c>
      <c r="M15" s="66">
        <f t="shared" si="0"/>
        <v>29613.35</v>
      </c>
      <c r="N15" s="32">
        <f t="shared" si="9"/>
        <v>2233.3500000000004</v>
      </c>
      <c r="O15" s="32">
        <f t="shared" si="10"/>
        <v>2236.5</v>
      </c>
      <c r="P15" s="36">
        <f>+F15*1.1%</f>
        <v>346.50000000000006</v>
      </c>
      <c r="Q15" s="33">
        <f t="shared" si="1"/>
        <v>4816.3500000000004</v>
      </c>
    </row>
    <row r="16" spans="1:17" s="34" customFormat="1" ht="29.25" customHeight="1" x14ac:dyDescent="0.35">
      <c r="A16" s="28">
        <v>9</v>
      </c>
      <c r="B16" s="29" t="s">
        <v>20</v>
      </c>
      <c r="C16" s="30" t="s">
        <v>0</v>
      </c>
      <c r="D16" s="31" t="s">
        <v>21</v>
      </c>
      <c r="E16" s="31" t="s">
        <v>52</v>
      </c>
      <c r="F16" s="62">
        <v>45000</v>
      </c>
      <c r="G16" s="32">
        <f>+F16*2.87%</f>
        <v>1291.5</v>
      </c>
      <c r="H16" s="32">
        <f t="shared" si="8"/>
        <v>1368</v>
      </c>
      <c r="I16" s="32">
        <v>25</v>
      </c>
      <c r="J16" s="32">
        <v>1148.33</v>
      </c>
      <c r="K16" s="32"/>
      <c r="L16" s="33">
        <f t="shared" si="2"/>
        <v>3832.83</v>
      </c>
      <c r="M16" s="66">
        <f t="shared" si="0"/>
        <v>41167.17</v>
      </c>
      <c r="N16" s="32">
        <f t="shared" si="9"/>
        <v>3190.5</v>
      </c>
      <c r="O16" s="32">
        <f t="shared" si="10"/>
        <v>3194.9999999999995</v>
      </c>
      <c r="P16" s="32">
        <v>495</v>
      </c>
      <c r="Q16" s="33">
        <f t="shared" si="1"/>
        <v>6880.5</v>
      </c>
    </row>
    <row r="17" spans="1:17" s="34" customFormat="1" ht="29.25" customHeight="1" x14ac:dyDescent="0.35">
      <c r="A17" s="28">
        <v>10</v>
      </c>
      <c r="B17" s="29" t="s">
        <v>22</v>
      </c>
      <c r="C17" s="30" t="s">
        <v>24</v>
      </c>
      <c r="D17" s="31" t="s">
        <v>23</v>
      </c>
      <c r="E17" s="31" t="s">
        <v>53</v>
      </c>
      <c r="F17" s="62">
        <v>75000</v>
      </c>
      <c r="G17" s="32">
        <f t="shared" si="7"/>
        <v>2152.5</v>
      </c>
      <c r="H17" s="32">
        <f t="shared" si="8"/>
        <v>2280</v>
      </c>
      <c r="I17" s="32">
        <v>25</v>
      </c>
      <c r="J17" s="32">
        <v>6309.35</v>
      </c>
      <c r="K17" s="32"/>
      <c r="L17" s="33">
        <f t="shared" si="2"/>
        <v>10766.85</v>
      </c>
      <c r="M17" s="66">
        <f t="shared" si="0"/>
        <v>64233.15</v>
      </c>
      <c r="N17" s="32">
        <f t="shared" si="9"/>
        <v>5317.5</v>
      </c>
      <c r="O17" s="32">
        <f t="shared" si="10"/>
        <v>5324.9999999999991</v>
      </c>
      <c r="P17" s="36">
        <v>593.21</v>
      </c>
      <c r="Q17" s="33">
        <f t="shared" si="1"/>
        <v>11235.71</v>
      </c>
    </row>
    <row r="18" spans="1:17" s="34" customFormat="1" ht="29.25" customHeight="1" x14ac:dyDescent="0.35">
      <c r="A18" s="28">
        <v>11</v>
      </c>
      <c r="B18" s="29" t="s">
        <v>25</v>
      </c>
      <c r="C18" s="30" t="s">
        <v>68</v>
      </c>
      <c r="D18" s="31" t="s">
        <v>26</v>
      </c>
      <c r="E18" s="31" t="s">
        <v>54</v>
      </c>
      <c r="F18" s="62">
        <v>35000</v>
      </c>
      <c r="G18" s="32">
        <f t="shared" si="7"/>
        <v>1004.5</v>
      </c>
      <c r="H18" s="32">
        <f t="shared" si="8"/>
        <v>1064</v>
      </c>
      <c r="I18" s="32">
        <v>25</v>
      </c>
      <c r="J18" s="32">
        <v>0</v>
      </c>
      <c r="K18" s="32"/>
      <c r="L18" s="33">
        <f t="shared" si="2"/>
        <v>2093.5</v>
      </c>
      <c r="M18" s="66">
        <f t="shared" si="0"/>
        <v>32906.5</v>
      </c>
      <c r="N18" s="32">
        <f t="shared" si="9"/>
        <v>2481.5</v>
      </c>
      <c r="O18" s="32">
        <f t="shared" si="10"/>
        <v>2485</v>
      </c>
      <c r="P18" s="36">
        <f t="shared" ref="P18:P22" si="11">+F18*1.1%</f>
        <v>385.00000000000006</v>
      </c>
      <c r="Q18" s="33">
        <f t="shared" si="1"/>
        <v>5351.5</v>
      </c>
    </row>
    <row r="19" spans="1:17" s="34" customFormat="1" ht="27" customHeight="1" x14ac:dyDescent="0.35">
      <c r="A19" s="28">
        <v>12</v>
      </c>
      <c r="B19" s="29" t="s">
        <v>27</v>
      </c>
      <c r="C19" s="30" t="s">
        <v>29</v>
      </c>
      <c r="D19" s="31" t="s">
        <v>28</v>
      </c>
      <c r="E19" s="37" t="s">
        <v>55</v>
      </c>
      <c r="F19" s="62">
        <v>15400</v>
      </c>
      <c r="G19" s="32">
        <f t="shared" si="7"/>
        <v>441.98</v>
      </c>
      <c r="H19" s="32">
        <f t="shared" si="8"/>
        <v>468.16</v>
      </c>
      <c r="I19" s="32">
        <v>25</v>
      </c>
      <c r="J19" s="32">
        <v>0</v>
      </c>
      <c r="K19" s="32"/>
      <c r="L19" s="33">
        <f t="shared" si="2"/>
        <v>935.1400000000001</v>
      </c>
      <c r="M19" s="66">
        <f t="shared" si="0"/>
        <v>14464.86</v>
      </c>
      <c r="N19" s="32">
        <f t="shared" si="9"/>
        <v>1091.8600000000001</v>
      </c>
      <c r="O19" s="32">
        <f t="shared" si="10"/>
        <v>1093.3999999999999</v>
      </c>
      <c r="P19" s="36">
        <f t="shared" si="11"/>
        <v>169.4</v>
      </c>
      <c r="Q19" s="33">
        <f t="shared" si="1"/>
        <v>2354.6600000000003</v>
      </c>
    </row>
    <row r="20" spans="1:17" s="34" customFormat="1" ht="27" customHeight="1" x14ac:dyDescent="0.35">
      <c r="A20" s="28">
        <v>13</v>
      </c>
      <c r="B20" s="29" t="s">
        <v>45</v>
      </c>
      <c r="C20" s="30" t="s">
        <v>29</v>
      </c>
      <c r="D20" s="31" t="s">
        <v>46</v>
      </c>
      <c r="E20" s="37" t="s">
        <v>56</v>
      </c>
      <c r="F20" s="62">
        <v>15400</v>
      </c>
      <c r="G20" s="32">
        <f t="shared" si="7"/>
        <v>441.98</v>
      </c>
      <c r="H20" s="32">
        <f t="shared" si="8"/>
        <v>468.16</v>
      </c>
      <c r="I20" s="32">
        <v>25</v>
      </c>
      <c r="J20" s="32">
        <v>0</v>
      </c>
      <c r="K20" s="32"/>
      <c r="L20" s="33">
        <f t="shared" si="2"/>
        <v>935.1400000000001</v>
      </c>
      <c r="M20" s="66">
        <f t="shared" si="0"/>
        <v>14464.86</v>
      </c>
      <c r="N20" s="32">
        <f t="shared" si="9"/>
        <v>1091.8600000000001</v>
      </c>
      <c r="O20" s="32">
        <f t="shared" si="10"/>
        <v>1093.3999999999999</v>
      </c>
      <c r="P20" s="36">
        <f t="shared" si="11"/>
        <v>169.4</v>
      </c>
      <c r="Q20" s="33">
        <f t="shared" si="1"/>
        <v>2354.6600000000003</v>
      </c>
    </row>
    <row r="21" spans="1:17" s="40" customFormat="1" ht="42" customHeight="1" x14ac:dyDescent="0.35">
      <c r="A21" s="28">
        <v>14</v>
      </c>
      <c r="B21" s="29" t="s">
        <v>30</v>
      </c>
      <c r="C21" s="38" t="s">
        <v>32</v>
      </c>
      <c r="D21" s="39" t="s">
        <v>31</v>
      </c>
      <c r="E21" s="39" t="s">
        <v>57</v>
      </c>
      <c r="F21" s="62">
        <v>26250</v>
      </c>
      <c r="G21" s="32">
        <f t="shared" si="7"/>
        <v>753.375</v>
      </c>
      <c r="H21" s="36">
        <f t="shared" si="8"/>
        <v>798</v>
      </c>
      <c r="I21" s="36">
        <v>25</v>
      </c>
      <c r="J21" s="32">
        <v>0</v>
      </c>
      <c r="K21" s="32"/>
      <c r="L21" s="33">
        <f t="shared" si="2"/>
        <v>1576.375</v>
      </c>
      <c r="M21" s="66">
        <v>24673.62</v>
      </c>
      <c r="N21" s="32">
        <f t="shared" si="9"/>
        <v>1861.1250000000002</v>
      </c>
      <c r="O21" s="36">
        <f t="shared" si="10"/>
        <v>1863.7499999999998</v>
      </c>
      <c r="P21" s="36">
        <f t="shared" si="11"/>
        <v>288.75000000000006</v>
      </c>
      <c r="Q21" s="33">
        <f t="shared" si="1"/>
        <v>4013.625</v>
      </c>
    </row>
    <row r="22" spans="1:17" s="75" customFormat="1" ht="42" customHeight="1" x14ac:dyDescent="0.35">
      <c r="A22" s="68">
        <v>15</v>
      </c>
      <c r="B22" s="69" t="s">
        <v>33</v>
      </c>
      <c r="C22" s="70" t="s">
        <v>35</v>
      </c>
      <c r="D22" s="71" t="s">
        <v>34</v>
      </c>
      <c r="E22" s="71" t="s">
        <v>58</v>
      </c>
      <c r="F22" s="72">
        <v>16500</v>
      </c>
      <c r="G22" s="73">
        <f t="shared" si="7"/>
        <v>473.55</v>
      </c>
      <c r="H22" s="73">
        <f t="shared" si="8"/>
        <v>501.6</v>
      </c>
      <c r="I22" s="73">
        <v>25</v>
      </c>
      <c r="J22" s="73">
        <v>0</v>
      </c>
      <c r="K22" s="73"/>
      <c r="L22" s="74">
        <f t="shared" si="2"/>
        <v>1000.1500000000001</v>
      </c>
      <c r="M22" s="72">
        <f t="shared" si="0"/>
        <v>15499.85</v>
      </c>
      <c r="N22" s="73">
        <f t="shared" si="9"/>
        <v>1169.8500000000001</v>
      </c>
      <c r="O22" s="73">
        <f t="shared" si="10"/>
        <v>1171.5</v>
      </c>
      <c r="P22" s="73">
        <f t="shared" si="11"/>
        <v>181.50000000000003</v>
      </c>
      <c r="Q22" s="74">
        <f t="shared" si="1"/>
        <v>2522.8500000000004</v>
      </c>
    </row>
    <row r="23" spans="1:17" s="40" customFormat="1" ht="32.25" customHeight="1" x14ac:dyDescent="0.35">
      <c r="A23" s="28">
        <v>16</v>
      </c>
      <c r="B23" s="29" t="s">
        <v>36</v>
      </c>
      <c r="C23" s="38" t="s">
        <v>38</v>
      </c>
      <c r="D23" s="39" t="s">
        <v>37</v>
      </c>
      <c r="E23" s="41" t="s">
        <v>59</v>
      </c>
      <c r="F23" s="62">
        <v>26250</v>
      </c>
      <c r="G23" s="32">
        <f t="shared" si="7"/>
        <v>753.375</v>
      </c>
      <c r="H23" s="36">
        <f t="shared" si="8"/>
        <v>798</v>
      </c>
      <c r="I23" s="36">
        <v>25</v>
      </c>
      <c r="J23" s="32">
        <v>0</v>
      </c>
      <c r="K23" s="36"/>
      <c r="L23" s="33">
        <f t="shared" si="2"/>
        <v>1576.375</v>
      </c>
      <c r="M23" s="66">
        <v>24673.62</v>
      </c>
      <c r="N23" s="32">
        <f t="shared" si="9"/>
        <v>1861.1250000000002</v>
      </c>
      <c r="O23" s="36">
        <f t="shared" si="10"/>
        <v>1863.7499999999998</v>
      </c>
      <c r="P23" s="36">
        <f t="shared" ref="P23:P26" si="12">+F23*1.1%</f>
        <v>288.75000000000006</v>
      </c>
      <c r="Q23" s="33">
        <f t="shared" si="1"/>
        <v>4013.625</v>
      </c>
    </row>
    <row r="24" spans="1:17" s="40" customFormat="1" ht="32.25" customHeight="1" x14ac:dyDescent="0.35">
      <c r="A24" s="28">
        <v>17</v>
      </c>
      <c r="B24" s="29" t="s">
        <v>39</v>
      </c>
      <c r="C24" s="38" t="s">
        <v>41</v>
      </c>
      <c r="D24" s="39" t="s">
        <v>40</v>
      </c>
      <c r="E24" s="39" t="s">
        <v>60</v>
      </c>
      <c r="F24" s="62">
        <v>26250</v>
      </c>
      <c r="G24" s="32">
        <f t="shared" si="7"/>
        <v>753.375</v>
      </c>
      <c r="H24" s="36">
        <f t="shared" si="8"/>
        <v>798</v>
      </c>
      <c r="I24" s="36">
        <v>25</v>
      </c>
      <c r="J24" s="32">
        <v>0</v>
      </c>
      <c r="K24" s="36"/>
      <c r="L24" s="33">
        <f t="shared" si="2"/>
        <v>1576.375</v>
      </c>
      <c r="M24" s="66">
        <v>24673.62</v>
      </c>
      <c r="N24" s="32">
        <f t="shared" si="9"/>
        <v>1861.1250000000002</v>
      </c>
      <c r="O24" s="36">
        <f t="shared" si="10"/>
        <v>1863.7499999999998</v>
      </c>
      <c r="P24" s="36">
        <f t="shared" si="12"/>
        <v>288.75000000000006</v>
      </c>
      <c r="Q24" s="33">
        <f t="shared" si="1"/>
        <v>4013.625</v>
      </c>
    </row>
    <row r="25" spans="1:17" s="40" customFormat="1" ht="32.25" customHeight="1" x14ac:dyDescent="0.35">
      <c r="A25" s="28">
        <v>18</v>
      </c>
      <c r="B25" s="42" t="s">
        <v>80</v>
      </c>
      <c r="C25" s="43" t="s">
        <v>79</v>
      </c>
      <c r="D25" s="39" t="s">
        <v>70</v>
      </c>
      <c r="E25" s="31" t="s">
        <v>71</v>
      </c>
      <c r="F25" s="62">
        <v>25000</v>
      </c>
      <c r="G25" s="44">
        <f t="shared" ref="G25:G31" si="13">+F25*2.87%</f>
        <v>717.5</v>
      </c>
      <c r="H25" s="44">
        <f>+F25*3.04%</f>
        <v>760</v>
      </c>
      <c r="I25" s="45">
        <v>25</v>
      </c>
      <c r="J25" s="44">
        <v>0</v>
      </c>
      <c r="K25" s="44"/>
      <c r="L25" s="33">
        <f t="shared" si="2"/>
        <v>1502.5</v>
      </c>
      <c r="M25" s="66">
        <f t="shared" si="0"/>
        <v>23497.5</v>
      </c>
      <c r="N25" s="46">
        <f>+F25*7.09%</f>
        <v>1772.5000000000002</v>
      </c>
      <c r="O25" s="46">
        <f>+F25*7.1%</f>
        <v>1774.9999999999998</v>
      </c>
      <c r="P25" s="46">
        <f t="shared" si="12"/>
        <v>275</v>
      </c>
      <c r="Q25" s="33">
        <f t="shared" si="1"/>
        <v>3822.5</v>
      </c>
    </row>
    <row r="26" spans="1:17" s="40" customFormat="1" ht="32.25" customHeight="1" x14ac:dyDescent="0.35">
      <c r="A26" s="28">
        <v>19</v>
      </c>
      <c r="B26" s="42" t="s">
        <v>81</v>
      </c>
      <c r="C26" s="43" t="s">
        <v>0</v>
      </c>
      <c r="D26" s="39" t="s">
        <v>72</v>
      </c>
      <c r="E26" s="31" t="s">
        <v>73</v>
      </c>
      <c r="F26" s="62">
        <v>45000</v>
      </c>
      <c r="G26" s="44">
        <f t="shared" si="13"/>
        <v>1291.5</v>
      </c>
      <c r="H26" s="44">
        <f>+F26*3.04%</f>
        <v>1368</v>
      </c>
      <c r="I26" s="45">
        <v>25</v>
      </c>
      <c r="J26" s="44">
        <v>1148.33</v>
      </c>
      <c r="K26" s="44"/>
      <c r="L26" s="33">
        <f t="shared" si="2"/>
        <v>3832.83</v>
      </c>
      <c r="M26" s="66">
        <f t="shared" si="0"/>
        <v>41167.17</v>
      </c>
      <c r="N26" s="46">
        <f>+F26*7.09%</f>
        <v>3190.5</v>
      </c>
      <c r="O26" s="46">
        <f>+F26*7.1%</f>
        <v>3194.9999999999995</v>
      </c>
      <c r="P26" s="46">
        <f t="shared" si="12"/>
        <v>495.00000000000006</v>
      </c>
      <c r="Q26" s="33">
        <f t="shared" si="1"/>
        <v>6880.5</v>
      </c>
    </row>
    <row r="27" spans="1:17" s="40" customFormat="1" ht="42" customHeight="1" x14ac:dyDescent="0.35">
      <c r="A27" s="28">
        <v>20</v>
      </c>
      <c r="B27" s="29" t="s">
        <v>95</v>
      </c>
      <c r="C27" s="38" t="s">
        <v>92</v>
      </c>
      <c r="D27" s="39" t="s">
        <v>96</v>
      </c>
      <c r="E27" s="41" t="s">
        <v>97</v>
      </c>
      <c r="F27" s="62">
        <v>85000</v>
      </c>
      <c r="G27" s="32">
        <f t="shared" si="13"/>
        <v>2439.5</v>
      </c>
      <c r="H27" s="36">
        <f>+F27*3.04%</f>
        <v>2584</v>
      </c>
      <c r="I27" s="36">
        <v>25</v>
      </c>
      <c r="J27" s="32">
        <v>8577.06</v>
      </c>
      <c r="K27" s="32"/>
      <c r="L27" s="33">
        <f>+G27+H27+I27+J27+K27</f>
        <v>13625.56</v>
      </c>
      <c r="M27" s="66">
        <f t="shared" si="0"/>
        <v>71374.44</v>
      </c>
      <c r="N27" s="32">
        <v>6026.5</v>
      </c>
      <c r="O27" s="32">
        <v>6034.9999999999991</v>
      </c>
      <c r="P27" s="36">
        <v>593.21</v>
      </c>
      <c r="Q27" s="33">
        <f t="shared" si="1"/>
        <v>12654.71</v>
      </c>
    </row>
    <row r="28" spans="1:17" s="40" customFormat="1" ht="34.5" customHeight="1" x14ac:dyDescent="0.35">
      <c r="A28" s="28">
        <v>21</v>
      </c>
      <c r="B28" s="42" t="s">
        <v>98</v>
      </c>
      <c r="C28" s="38" t="s">
        <v>99</v>
      </c>
      <c r="D28" s="39" t="s">
        <v>100</v>
      </c>
      <c r="E28" s="31" t="s">
        <v>101</v>
      </c>
      <c r="F28" s="62">
        <v>135000</v>
      </c>
      <c r="G28" s="32">
        <f t="shared" si="13"/>
        <v>3874.5</v>
      </c>
      <c r="H28" s="36">
        <v>4098.53</v>
      </c>
      <c r="I28" s="36">
        <v>25</v>
      </c>
      <c r="J28" s="44">
        <v>20339.68</v>
      </c>
      <c r="K28" s="44"/>
      <c r="L28" s="33">
        <f t="shared" si="2"/>
        <v>28337.71</v>
      </c>
      <c r="M28" s="66">
        <f t="shared" si="0"/>
        <v>106662.29000000001</v>
      </c>
      <c r="N28" s="32">
        <v>9558.74</v>
      </c>
      <c r="O28" s="32">
        <v>9585</v>
      </c>
      <c r="P28" s="36">
        <v>593.21</v>
      </c>
      <c r="Q28" s="33">
        <f t="shared" si="1"/>
        <v>19736.949999999997</v>
      </c>
    </row>
    <row r="29" spans="1:17" s="40" customFormat="1" ht="42" customHeight="1" x14ac:dyDescent="0.35">
      <c r="A29" s="28">
        <v>22</v>
      </c>
      <c r="B29" s="42" t="s">
        <v>102</v>
      </c>
      <c r="C29" s="38" t="s">
        <v>35</v>
      </c>
      <c r="D29" s="39" t="s">
        <v>103</v>
      </c>
      <c r="E29" s="31" t="s">
        <v>104</v>
      </c>
      <c r="F29" s="62">
        <v>15000</v>
      </c>
      <c r="G29" s="32">
        <f t="shared" si="13"/>
        <v>430.5</v>
      </c>
      <c r="H29" s="36">
        <f>+F29*3.04%</f>
        <v>456</v>
      </c>
      <c r="I29" s="36">
        <v>25</v>
      </c>
      <c r="J29" s="44">
        <v>0</v>
      </c>
      <c r="K29" s="44"/>
      <c r="L29" s="33">
        <f t="shared" si="2"/>
        <v>911.5</v>
      </c>
      <c r="M29" s="66">
        <f t="shared" si="0"/>
        <v>14088.5</v>
      </c>
      <c r="N29" s="32">
        <v>1063.5</v>
      </c>
      <c r="O29" s="32">
        <v>1065</v>
      </c>
      <c r="P29" s="36">
        <v>165.00000000000003</v>
      </c>
      <c r="Q29" s="33">
        <f t="shared" si="1"/>
        <v>2293.5</v>
      </c>
    </row>
    <row r="30" spans="1:17" s="40" customFormat="1" ht="42" customHeight="1" x14ac:dyDescent="0.35">
      <c r="A30" s="28">
        <v>23</v>
      </c>
      <c r="B30" s="42" t="s">
        <v>105</v>
      </c>
      <c r="C30" s="30" t="s">
        <v>13</v>
      </c>
      <c r="D30" s="39" t="s">
        <v>106</v>
      </c>
      <c r="E30" s="31" t="s">
        <v>107</v>
      </c>
      <c r="F30" s="62">
        <v>55000</v>
      </c>
      <c r="G30" s="32">
        <f t="shared" si="13"/>
        <v>1578.5</v>
      </c>
      <c r="H30" s="36">
        <f>+F30*3.04%</f>
        <v>1672</v>
      </c>
      <c r="I30" s="36">
        <v>25</v>
      </c>
      <c r="J30" s="32">
        <v>2559.6799999999998</v>
      </c>
      <c r="K30" s="44"/>
      <c r="L30" s="33">
        <f t="shared" si="2"/>
        <v>5835.18</v>
      </c>
      <c r="M30" s="66">
        <f t="shared" si="0"/>
        <v>49164.82</v>
      </c>
      <c r="N30" s="32">
        <v>3899.5000000000005</v>
      </c>
      <c r="O30" s="32">
        <v>3904.9999999999995</v>
      </c>
      <c r="P30" s="36">
        <v>593.21</v>
      </c>
      <c r="Q30" s="33">
        <f t="shared" si="1"/>
        <v>8397.7099999999991</v>
      </c>
    </row>
    <row r="31" spans="1:17" s="40" customFormat="1" ht="42" customHeight="1" x14ac:dyDescent="0.35">
      <c r="A31" s="28">
        <v>24</v>
      </c>
      <c r="B31" s="42" t="s">
        <v>108</v>
      </c>
      <c r="C31" s="38" t="s">
        <v>109</v>
      </c>
      <c r="D31" s="39" t="s">
        <v>110</v>
      </c>
      <c r="E31" s="47" t="s">
        <v>111</v>
      </c>
      <c r="F31" s="62">
        <v>85000</v>
      </c>
      <c r="G31" s="32">
        <f t="shared" si="13"/>
        <v>2439.5</v>
      </c>
      <c r="H31" s="36">
        <f>+F31*3.04%</f>
        <v>2584</v>
      </c>
      <c r="I31" s="36">
        <v>25</v>
      </c>
      <c r="J31" s="32">
        <v>8577.06</v>
      </c>
      <c r="K31" s="44"/>
      <c r="L31" s="33">
        <f t="shared" si="2"/>
        <v>13625.56</v>
      </c>
      <c r="M31" s="66">
        <f t="shared" si="0"/>
        <v>71374.44</v>
      </c>
      <c r="N31" s="32">
        <v>6026.5</v>
      </c>
      <c r="O31" s="32">
        <v>6034.9999999999991</v>
      </c>
      <c r="P31" s="36">
        <v>593.21</v>
      </c>
      <c r="Q31" s="33">
        <f t="shared" si="1"/>
        <v>12654.71</v>
      </c>
    </row>
    <row r="32" spans="1:17" s="40" customFormat="1" ht="33" customHeight="1" x14ac:dyDescent="0.35">
      <c r="A32" s="28">
        <v>25</v>
      </c>
      <c r="B32" s="42" t="s">
        <v>112</v>
      </c>
      <c r="C32" s="43" t="s">
        <v>113</v>
      </c>
      <c r="D32" s="39" t="s">
        <v>114</v>
      </c>
      <c r="E32" s="47" t="s">
        <v>115</v>
      </c>
      <c r="F32" s="62">
        <v>140000</v>
      </c>
      <c r="G32" s="44">
        <v>4018</v>
      </c>
      <c r="H32" s="44">
        <v>4098.53</v>
      </c>
      <c r="I32" s="36">
        <v>25</v>
      </c>
      <c r="J32" s="44">
        <v>21553.81</v>
      </c>
      <c r="K32" s="44"/>
      <c r="L32" s="33">
        <f t="shared" si="2"/>
        <v>29695.34</v>
      </c>
      <c r="M32" s="66">
        <f t="shared" si="0"/>
        <v>110304.66</v>
      </c>
      <c r="N32" s="32">
        <v>9558.74</v>
      </c>
      <c r="O32" s="32">
        <v>9940</v>
      </c>
      <c r="P32" s="36">
        <v>593.21</v>
      </c>
      <c r="Q32" s="33">
        <f t="shared" si="1"/>
        <v>20091.949999999997</v>
      </c>
    </row>
    <row r="33" spans="1:17" s="40" customFormat="1" ht="33" customHeight="1" x14ac:dyDescent="0.35">
      <c r="A33" s="28">
        <v>26</v>
      </c>
      <c r="B33" s="42" t="s">
        <v>116</v>
      </c>
      <c r="C33" s="38" t="s">
        <v>117</v>
      </c>
      <c r="D33" s="39" t="s">
        <v>118</v>
      </c>
      <c r="E33" s="47" t="s">
        <v>119</v>
      </c>
      <c r="F33" s="62">
        <v>16500</v>
      </c>
      <c r="G33" s="32">
        <f>+F33*2.87%</f>
        <v>473.55</v>
      </c>
      <c r="H33" s="36">
        <f>+F33*3.04%</f>
        <v>501.6</v>
      </c>
      <c r="I33" s="36">
        <v>25</v>
      </c>
      <c r="J33" s="44">
        <v>0</v>
      </c>
      <c r="K33" s="44"/>
      <c r="L33" s="33">
        <f t="shared" si="2"/>
        <v>1000.1500000000001</v>
      </c>
      <c r="M33" s="66">
        <f t="shared" si="0"/>
        <v>15499.85</v>
      </c>
      <c r="N33" s="32">
        <v>1169.8500000000001</v>
      </c>
      <c r="O33" s="32">
        <v>1171.5</v>
      </c>
      <c r="P33" s="36">
        <v>181.50000000000003</v>
      </c>
      <c r="Q33" s="33">
        <f t="shared" si="1"/>
        <v>2522.8500000000004</v>
      </c>
    </row>
    <row r="34" spans="1:17" s="40" customFormat="1" ht="33" customHeight="1" x14ac:dyDescent="0.35">
      <c r="A34" s="28">
        <v>27</v>
      </c>
      <c r="B34" s="42" t="s">
        <v>120</v>
      </c>
      <c r="C34" s="38" t="s">
        <v>121</v>
      </c>
      <c r="D34" s="39" t="s">
        <v>122</v>
      </c>
      <c r="E34" s="31" t="s">
        <v>123</v>
      </c>
      <c r="F34" s="62">
        <v>26250</v>
      </c>
      <c r="G34" s="32">
        <f>+F34*2.87%</f>
        <v>753.375</v>
      </c>
      <c r="H34" s="36">
        <f>+F34*3.04%</f>
        <v>798</v>
      </c>
      <c r="I34" s="36">
        <v>25</v>
      </c>
      <c r="J34" s="44">
        <v>0</v>
      </c>
      <c r="K34" s="44"/>
      <c r="L34" s="33">
        <f>+G34+H34+I34+J34+K34</f>
        <v>1576.375</v>
      </c>
      <c r="M34" s="66">
        <v>24673.62</v>
      </c>
      <c r="N34" s="32">
        <v>1861.1250000000002</v>
      </c>
      <c r="O34" s="32">
        <v>1863.7499999999998</v>
      </c>
      <c r="P34" s="36">
        <v>288.75000000000006</v>
      </c>
      <c r="Q34" s="33">
        <f t="shared" si="1"/>
        <v>4013.625</v>
      </c>
    </row>
    <row r="35" spans="1:17" s="40" customFormat="1" ht="42" customHeight="1" x14ac:dyDescent="0.35">
      <c r="A35" s="28">
        <v>28</v>
      </c>
      <c r="B35" s="42" t="s">
        <v>124</v>
      </c>
      <c r="C35" s="38" t="s">
        <v>125</v>
      </c>
      <c r="D35" s="39" t="s">
        <v>126</v>
      </c>
      <c r="E35" s="31" t="s">
        <v>127</v>
      </c>
      <c r="F35" s="62">
        <v>85000</v>
      </c>
      <c r="G35" s="32">
        <v>2439.5</v>
      </c>
      <c r="H35" s="36">
        <v>2584</v>
      </c>
      <c r="I35" s="36">
        <v>25</v>
      </c>
      <c r="J35" s="44">
        <v>8577.06</v>
      </c>
      <c r="K35" s="44"/>
      <c r="L35" s="33">
        <v>13625.56</v>
      </c>
      <c r="M35" s="66">
        <v>71374.44</v>
      </c>
      <c r="N35" s="32">
        <v>6026.5</v>
      </c>
      <c r="O35" s="32">
        <v>6034.9999999999991</v>
      </c>
      <c r="P35" s="36">
        <v>593.21</v>
      </c>
      <c r="Q35" s="33">
        <v>12654.71</v>
      </c>
    </row>
    <row r="36" spans="1:17" s="40" customFormat="1" ht="23.25" customHeight="1" x14ac:dyDescent="0.35">
      <c r="A36" s="28">
        <v>29</v>
      </c>
      <c r="B36" s="42" t="s">
        <v>128</v>
      </c>
      <c r="C36" s="38" t="s">
        <v>130</v>
      </c>
      <c r="D36" s="39" t="s">
        <v>129</v>
      </c>
      <c r="E36" s="31" t="s">
        <v>131</v>
      </c>
      <c r="F36" s="62">
        <v>60000</v>
      </c>
      <c r="G36" s="32">
        <f t="shared" ref="G36:G41" si="14">+F36*2.87%</f>
        <v>1722</v>
      </c>
      <c r="H36" s="36">
        <f t="shared" ref="H36:H41" si="15">+F36*3.04%</f>
        <v>1824</v>
      </c>
      <c r="I36" s="36">
        <v>25</v>
      </c>
      <c r="J36" s="44">
        <v>3486.65</v>
      </c>
      <c r="K36" s="44"/>
      <c r="L36" s="33">
        <f>+G36+H36+I36+J36</f>
        <v>7057.65</v>
      </c>
      <c r="M36" s="66">
        <f t="shared" ref="M36:M41" si="16">+F36-L36</f>
        <v>52942.35</v>
      </c>
      <c r="N36" s="32">
        <f>+F36*7.09%</f>
        <v>4254</v>
      </c>
      <c r="O36" s="32">
        <f>+F36*7.1%</f>
        <v>4260</v>
      </c>
      <c r="P36" s="36">
        <v>593.21</v>
      </c>
      <c r="Q36" s="33">
        <f>+N36+O36+P36</f>
        <v>9107.2099999999991</v>
      </c>
    </row>
    <row r="37" spans="1:17" s="40" customFormat="1" ht="25.5" customHeight="1" x14ac:dyDescent="0.35">
      <c r="A37" s="28">
        <v>30</v>
      </c>
      <c r="B37" s="42" t="s">
        <v>132</v>
      </c>
      <c r="C37" s="38" t="s">
        <v>133</v>
      </c>
      <c r="D37" s="39" t="s">
        <v>134</v>
      </c>
      <c r="E37" s="31" t="s">
        <v>135</v>
      </c>
      <c r="F37" s="62">
        <v>35000</v>
      </c>
      <c r="G37" s="32">
        <f t="shared" si="14"/>
        <v>1004.5</v>
      </c>
      <c r="H37" s="36">
        <f t="shared" si="15"/>
        <v>1064</v>
      </c>
      <c r="I37" s="36">
        <v>25</v>
      </c>
      <c r="J37" s="44">
        <v>0</v>
      </c>
      <c r="K37" s="44"/>
      <c r="L37" s="33">
        <f>+G37+H37+I37+J37</f>
        <v>2093.5</v>
      </c>
      <c r="M37" s="66">
        <f t="shared" si="16"/>
        <v>32906.5</v>
      </c>
      <c r="N37" s="32">
        <f>+F37*7.09%</f>
        <v>2481.5</v>
      </c>
      <c r="O37" s="32">
        <f>+F37*7.1%</f>
        <v>2485</v>
      </c>
      <c r="P37" s="36">
        <f>+F37*1.1%</f>
        <v>385.00000000000006</v>
      </c>
      <c r="Q37" s="33">
        <f>+N37+O37+P37</f>
        <v>5351.5</v>
      </c>
    </row>
    <row r="38" spans="1:17" s="40" customFormat="1" ht="27.75" customHeight="1" x14ac:dyDescent="0.35">
      <c r="A38" s="48">
        <v>31</v>
      </c>
      <c r="B38" s="42" t="s">
        <v>137</v>
      </c>
      <c r="C38" s="49" t="s">
        <v>138</v>
      </c>
      <c r="D38" s="31" t="s">
        <v>139</v>
      </c>
      <c r="E38" s="31" t="s">
        <v>151</v>
      </c>
      <c r="F38" s="63">
        <v>20000</v>
      </c>
      <c r="G38" s="50">
        <f t="shared" si="14"/>
        <v>574</v>
      </c>
      <c r="H38" s="51">
        <f t="shared" si="15"/>
        <v>608</v>
      </c>
      <c r="I38" s="51">
        <v>25</v>
      </c>
      <c r="J38" s="44">
        <v>0</v>
      </c>
      <c r="K38" s="52"/>
      <c r="L38" s="53">
        <f t="shared" ref="L38:L42" si="17">+G38+H38+I38+J38+K38</f>
        <v>1207</v>
      </c>
      <c r="M38" s="67">
        <f t="shared" si="16"/>
        <v>18793</v>
      </c>
      <c r="N38" s="50">
        <f>+F38*7.09%</f>
        <v>1418</v>
      </c>
      <c r="O38" s="50">
        <f>+F38*7.1%</f>
        <v>1419.9999999999998</v>
      </c>
      <c r="P38" s="51">
        <f>+F38*1.1%</f>
        <v>220.00000000000003</v>
      </c>
      <c r="Q38" s="53">
        <f>+N38+O38+P38</f>
        <v>3058</v>
      </c>
    </row>
    <row r="39" spans="1:17" s="40" customFormat="1" ht="27.75" customHeight="1" x14ac:dyDescent="0.35">
      <c r="A39" s="48">
        <v>32</v>
      </c>
      <c r="B39" s="42" t="s">
        <v>140</v>
      </c>
      <c r="C39" s="49" t="s">
        <v>138</v>
      </c>
      <c r="D39" s="31" t="s">
        <v>141</v>
      </c>
      <c r="E39" s="31" t="s">
        <v>150</v>
      </c>
      <c r="F39" s="63">
        <v>16500</v>
      </c>
      <c r="G39" s="50">
        <f t="shared" si="14"/>
        <v>473.55</v>
      </c>
      <c r="H39" s="51">
        <f t="shared" si="15"/>
        <v>501.6</v>
      </c>
      <c r="I39" s="51">
        <v>25</v>
      </c>
      <c r="J39" s="44">
        <v>0</v>
      </c>
      <c r="K39" s="52"/>
      <c r="L39" s="53">
        <f t="shared" si="17"/>
        <v>1000.1500000000001</v>
      </c>
      <c r="M39" s="67">
        <f t="shared" si="16"/>
        <v>15499.85</v>
      </c>
      <c r="N39" s="50">
        <f t="shared" ref="N39:N40" si="18">+F39*7.09%</f>
        <v>1169.8500000000001</v>
      </c>
      <c r="O39" s="50">
        <f t="shared" ref="O39:O41" si="19">+F39*7.1%</f>
        <v>1171.5</v>
      </c>
      <c r="P39" s="51">
        <f t="shared" ref="P39:P41" si="20">+F39*1.1%</f>
        <v>181.50000000000003</v>
      </c>
      <c r="Q39" s="53">
        <f t="shared" ref="Q39:Q41" si="21">+N39+O39+P39</f>
        <v>2522.8500000000004</v>
      </c>
    </row>
    <row r="40" spans="1:17" s="40" customFormat="1" ht="27.75" customHeight="1" x14ac:dyDescent="0.35">
      <c r="A40" s="48">
        <v>33</v>
      </c>
      <c r="B40" s="42" t="s">
        <v>144</v>
      </c>
      <c r="C40" s="49" t="s">
        <v>138</v>
      </c>
      <c r="D40" s="31" t="s">
        <v>145</v>
      </c>
      <c r="E40" s="31" t="s">
        <v>149</v>
      </c>
      <c r="F40" s="63">
        <v>16500</v>
      </c>
      <c r="G40" s="50">
        <f t="shared" si="14"/>
        <v>473.55</v>
      </c>
      <c r="H40" s="51">
        <f t="shared" si="15"/>
        <v>501.6</v>
      </c>
      <c r="I40" s="51">
        <v>25</v>
      </c>
      <c r="J40" s="44">
        <v>0</v>
      </c>
      <c r="K40" s="52"/>
      <c r="L40" s="53">
        <f t="shared" si="17"/>
        <v>1000.1500000000001</v>
      </c>
      <c r="M40" s="67">
        <f t="shared" si="16"/>
        <v>15499.85</v>
      </c>
      <c r="N40" s="50">
        <f t="shared" si="18"/>
        <v>1169.8500000000001</v>
      </c>
      <c r="O40" s="50">
        <f t="shared" si="19"/>
        <v>1171.5</v>
      </c>
      <c r="P40" s="51">
        <f t="shared" si="20"/>
        <v>181.50000000000003</v>
      </c>
      <c r="Q40" s="53">
        <f t="shared" si="21"/>
        <v>2522.8500000000004</v>
      </c>
    </row>
    <row r="41" spans="1:17" s="40" customFormat="1" ht="27.75" customHeight="1" x14ac:dyDescent="0.35">
      <c r="A41" s="48">
        <v>34</v>
      </c>
      <c r="B41" s="42" t="s">
        <v>146</v>
      </c>
      <c r="C41" s="49" t="s">
        <v>138</v>
      </c>
      <c r="D41" s="31" t="s">
        <v>147</v>
      </c>
      <c r="E41" s="31" t="s">
        <v>148</v>
      </c>
      <c r="F41" s="63">
        <v>16500</v>
      </c>
      <c r="G41" s="50">
        <f t="shared" si="14"/>
        <v>473.55</v>
      </c>
      <c r="H41" s="51">
        <f t="shared" si="15"/>
        <v>501.6</v>
      </c>
      <c r="I41" s="51">
        <v>25</v>
      </c>
      <c r="J41" s="44">
        <v>0</v>
      </c>
      <c r="K41" s="52"/>
      <c r="L41" s="53">
        <f t="shared" si="17"/>
        <v>1000.1500000000001</v>
      </c>
      <c r="M41" s="67">
        <f t="shared" si="16"/>
        <v>15499.85</v>
      </c>
      <c r="N41" s="50">
        <f>+F41*7.09%</f>
        <v>1169.8500000000001</v>
      </c>
      <c r="O41" s="50">
        <f t="shared" si="19"/>
        <v>1171.5</v>
      </c>
      <c r="P41" s="50">
        <f t="shared" si="20"/>
        <v>181.50000000000003</v>
      </c>
      <c r="Q41" s="53">
        <f t="shared" si="21"/>
        <v>2522.8500000000004</v>
      </c>
    </row>
    <row r="42" spans="1:17" ht="25.5" customHeight="1" x14ac:dyDescent="0.35">
      <c r="C42" s="12"/>
      <c r="E42" s="64" t="s">
        <v>159</v>
      </c>
      <c r="F42" s="27">
        <f>SUM(F8:F41)</f>
        <v>1600066.67</v>
      </c>
      <c r="G42" s="27">
        <v>45921.93</v>
      </c>
      <c r="H42" s="27">
        <f>SUM(H8:H41)</f>
        <v>46497.616767999993</v>
      </c>
      <c r="I42" s="27">
        <f>SUM(I8:I41)</f>
        <v>850</v>
      </c>
      <c r="J42" s="27">
        <f>SUM(J8:J41)</f>
        <v>122827.86999999998</v>
      </c>
      <c r="K42" s="27">
        <f>SUM(K8:K41)</f>
        <v>0</v>
      </c>
      <c r="L42" s="27">
        <f t="shared" si="17"/>
        <v>216097.416768</v>
      </c>
      <c r="M42" s="27">
        <f>+F42-L42</f>
        <v>1383969.2532319999</v>
      </c>
      <c r="N42" s="27">
        <v>108443.47</v>
      </c>
      <c r="O42" s="27">
        <v>113604.73</v>
      </c>
      <c r="P42" s="27">
        <f>SUM(P8:P41)</f>
        <v>12697.833369999997</v>
      </c>
      <c r="Q42" s="27">
        <f>+N42+O42+P42</f>
        <v>234746.03337000002</v>
      </c>
    </row>
    <row r="43" spans="1:17" x14ac:dyDescent="0.3">
      <c r="F43" s="7"/>
    </row>
    <row r="44" spans="1:17" x14ac:dyDescent="0.3">
      <c r="F44" s="7"/>
    </row>
    <row r="45" spans="1:17" ht="23.25" x14ac:dyDescent="0.35">
      <c r="E45" s="20"/>
      <c r="F45" s="21"/>
      <c r="G45" s="22"/>
      <c r="H45" s="22"/>
      <c r="I45" s="22"/>
      <c r="J45" s="22"/>
      <c r="K45" s="22"/>
      <c r="L45" s="23"/>
      <c r="M45" s="22"/>
      <c r="N45" s="22"/>
      <c r="O45" s="22"/>
      <c r="P45" s="22"/>
      <c r="Q45" s="23"/>
    </row>
    <row r="46" spans="1:17" ht="23.25" x14ac:dyDescent="0.35">
      <c r="B46" s="10"/>
      <c r="E46" s="20"/>
      <c r="F46" s="24"/>
      <c r="N46" s="22"/>
    </row>
    <row r="47" spans="1:17" ht="26.25" x14ac:dyDescent="0.4">
      <c r="B47" s="100" t="s">
        <v>94</v>
      </c>
      <c r="C47" s="100"/>
      <c r="E47" s="20"/>
      <c r="F47" s="25"/>
    </row>
    <row r="48" spans="1:17" ht="23.25" x14ac:dyDescent="0.35">
      <c r="B48" s="97" t="s">
        <v>93</v>
      </c>
      <c r="C48" s="97"/>
      <c r="E48" s="20"/>
      <c r="F48" s="26"/>
    </row>
    <row r="49" spans="4:8" ht="23.25" x14ac:dyDescent="0.35">
      <c r="E49" s="13"/>
      <c r="F49" s="16"/>
    </row>
    <row r="50" spans="4:8" x14ac:dyDescent="0.3">
      <c r="E50" s="17"/>
      <c r="F50" s="7"/>
    </row>
    <row r="51" spans="4:8" x14ac:dyDescent="0.3">
      <c r="E51" s="17"/>
    </row>
    <row r="52" spans="4:8" ht="23.25" x14ac:dyDescent="0.35">
      <c r="E52" s="13"/>
      <c r="F52" s="7"/>
    </row>
    <row r="53" spans="4:8" ht="23.25" x14ac:dyDescent="0.35">
      <c r="D53" s="5" t="s">
        <v>11</v>
      </c>
      <c r="E53" s="13"/>
      <c r="F53" s="14"/>
      <c r="G53" s="5"/>
      <c r="H53" s="13"/>
    </row>
    <row r="54" spans="4:8" ht="23.25" x14ac:dyDescent="0.35">
      <c r="D54" s="5" t="s">
        <v>91</v>
      </c>
      <c r="E54" s="13"/>
      <c r="F54" s="15"/>
      <c r="G54" s="5"/>
      <c r="H54" s="13"/>
    </row>
    <row r="55" spans="4:8" ht="23.25" x14ac:dyDescent="0.35">
      <c r="D55" s="5" t="s">
        <v>86</v>
      </c>
      <c r="E55" s="16">
        <v>55000</v>
      </c>
      <c r="F55" s="16"/>
      <c r="G55" s="5"/>
      <c r="H55" s="16"/>
    </row>
    <row r="56" spans="4:8" ht="23.25" x14ac:dyDescent="0.35">
      <c r="D56" s="5" t="s">
        <v>87</v>
      </c>
      <c r="E56" s="16">
        <v>30</v>
      </c>
      <c r="F56" s="16"/>
      <c r="G56" s="5"/>
      <c r="H56" s="16"/>
    </row>
    <row r="57" spans="4:8" x14ac:dyDescent="0.3">
      <c r="D57" s="5" t="s">
        <v>88</v>
      </c>
      <c r="E57" s="18">
        <f>+E55/E56</f>
        <v>1833.3333333333333</v>
      </c>
      <c r="F57" s="18"/>
      <c r="G57" s="5"/>
      <c r="H57" s="18"/>
    </row>
    <row r="58" spans="4:8" x14ac:dyDescent="0.3">
      <c r="D58" s="5" t="s">
        <v>90</v>
      </c>
      <c r="E58" s="18">
        <v>11</v>
      </c>
      <c r="F58" s="18"/>
      <c r="G58" s="5"/>
      <c r="H58" s="18"/>
    </row>
    <row r="59" spans="4:8" x14ac:dyDescent="0.3">
      <c r="D59" s="5" t="s">
        <v>89</v>
      </c>
      <c r="E59" s="18">
        <f>+E57*E58</f>
        <v>20166.666666666664</v>
      </c>
      <c r="F59" s="18"/>
      <c r="G59" s="5"/>
      <c r="H59" s="18"/>
    </row>
    <row r="60" spans="4:8" ht="23.25" x14ac:dyDescent="0.35">
      <c r="E60" s="13"/>
      <c r="F60" s="7"/>
    </row>
    <row r="61" spans="4:8" ht="23.25" x14ac:dyDescent="0.35">
      <c r="E61" s="19"/>
      <c r="F61" s="14"/>
    </row>
    <row r="62" spans="4:8" ht="23.25" x14ac:dyDescent="0.35">
      <c r="E62" s="13"/>
      <c r="F62" s="15"/>
      <c r="G62" s="5"/>
      <c r="H62" s="13"/>
    </row>
    <row r="63" spans="4:8" ht="23.25" x14ac:dyDescent="0.35">
      <c r="E63" s="13"/>
      <c r="F63" s="15"/>
      <c r="G63" s="5"/>
      <c r="H63" s="13"/>
    </row>
    <row r="64" spans="4:8" ht="23.25" x14ac:dyDescent="0.35">
      <c r="E64" s="16"/>
      <c r="F64" s="16"/>
      <c r="G64" s="5"/>
      <c r="H64" s="16"/>
    </row>
    <row r="65" spans="5:8" ht="23.25" x14ac:dyDescent="0.35">
      <c r="E65" s="16"/>
      <c r="G65" s="5"/>
      <c r="H65" s="16"/>
    </row>
    <row r="66" spans="5:8" x14ac:dyDescent="0.3">
      <c r="E66" s="18"/>
      <c r="G66" s="5"/>
      <c r="H66" s="18"/>
    </row>
    <row r="67" spans="5:8" x14ac:dyDescent="0.3">
      <c r="E67" s="18"/>
      <c r="G67" s="5"/>
      <c r="H67" s="18"/>
    </row>
    <row r="68" spans="5:8" x14ac:dyDescent="0.3">
      <c r="E68" s="18"/>
      <c r="G68" s="5"/>
      <c r="H68" s="18"/>
    </row>
    <row r="69" spans="5:8" x14ac:dyDescent="0.3">
      <c r="E69" s="17"/>
    </row>
    <row r="70" spans="5:8" x14ac:dyDescent="0.3">
      <c r="E70" s="17"/>
    </row>
  </sheetData>
  <autoFilter ref="B7:Q42" xr:uid="{00000000-0009-0000-0000-000000000000}">
    <sortState xmlns:xlrd2="http://schemas.microsoft.com/office/spreadsheetml/2017/richdata2" ref="B13:Q13">
      <sortCondition descending="1" ref="B7:B51"/>
    </sortState>
  </autoFilter>
  <mergeCells count="6">
    <mergeCell ref="B48:C48"/>
    <mergeCell ref="G6:L6"/>
    <mergeCell ref="N6:Q6"/>
    <mergeCell ref="B3:Q3"/>
    <mergeCell ref="B4:Q4"/>
    <mergeCell ref="B47:C47"/>
  </mergeCells>
  <conditionalFormatting sqref="D25">
    <cfRule type="duplicateValues" dxfId="59" priority="56"/>
    <cfRule type="duplicateValues" dxfId="58" priority="57"/>
  </conditionalFormatting>
  <conditionalFormatting sqref="D25">
    <cfRule type="duplicateValues" dxfId="57" priority="53"/>
    <cfRule type="duplicateValues" dxfId="56" priority="54"/>
    <cfRule type="duplicateValues" dxfId="55" priority="55"/>
  </conditionalFormatting>
  <conditionalFormatting sqref="E25">
    <cfRule type="duplicateValues" dxfId="54" priority="50"/>
  </conditionalFormatting>
  <conditionalFormatting sqref="E25">
    <cfRule type="duplicateValues" dxfId="53" priority="51"/>
  </conditionalFormatting>
  <conditionalFormatting sqref="E25">
    <cfRule type="duplicateValues" dxfId="52" priority="52"/>
  </conditionalFormatting>
  <conditionalFormatting sqref="E28:E30">
    <cfRule type="duplicateValues" dxfId="51" priority="2"/>
  </conditionalFormatting>
  <conditionalFormatting sqref="E28:E30">
    <cfRule type="duplicateValues" dxfId="50" priority="3"/>
  </conditionalFormatting>
  <conditionalFormatting sqref="D26">
    <cfRule type="duplicateValues" dxfId="49" priority="58"/>
    <cfRule type="duplicateValues" dxfId="48" priority="59"/>
  </conditionalFormatting>
  <conditionalFormatting sqref="D26">
    <cfRule type="duplicateValues" dxfId="47" priority="60"/>
    <cfRule type="duplicateValues" dxfId="46" priority="61"/>
    <cfRule type="duplicateValues" dxfId="45" priority="62"/>
  </conditionalFormatting>
  <conditionalFormatting sqref="E26">
    <cfRule type="duplicateValues" dxfId="44" priority="63"/>
  </conditionalFormatting>
  <conditionalFormatting sqref="D28:D41">
    <cfRule type="duplicateValues" dxfId="43" priority="76"/>
    <cfRule type="duplicateValues" dxfId="42" priority="77"/>
  </conditionalFormatting>
  <conditionalFormatting sqref="D28:D41">
    <cfRule type="duplicateValues" dxfId="41" priority="80"/>
    <cfRule type="duplicateValues" dxfId="40" priority="81"/>
    <cfRule type="duplicateValues" dxfId="39" priority="82"/>
  </conditionalFormatting>
  <conditionalFormatting sqref="E34:E41 E28:E30">
    <cfRule type="duplicateValues" dxfId="38" priority="86"/>
  </conditionalFormatting>
  <pageMargins left="0.35433070866141736" right="0.39370078740157483" top="0.31496062992125984" bottom="0.35433070866141736" header="0.23622047244094491" footer="0.27559055118110237"/>
  <pageSetup paperSize="5" scale="38" orientation="landscape" r:id="rId1"/>
  <rowBreaks count="1" manualBreakCount="1">
    <brk id="4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R74"/>
  <sheetViews>
    <sheetView view="pageBreakPreview" topLeftCell="A16" zoomScale="53" zoomScaleNormal="70" zoomScaleSheetLayoutView="70" workbookViewId="0">
      <selection activeCell="F46" sqref="F46"/>
    </sheetView>
  </sheetViews>
  <sheetFormatPr baseColWidth="10" defaultColWidth="11.42578125" defaultRowHeight="18.75" x14ac:dyDescent="0.3"/>
  <cols>
    <col min="1" max="1" width="5.140625" style="1" customWidth="1"/>
    <col min="2" max="2" width="67.28515625" style="8" customWidth="1"/>
    <col min="3" max="3" width="96" style="3" customWidth="1"/>
    <col min="4" max="4" width="24" style="5" customWidth="1"/>
    <col min="5" max="5" width="62.42578125" style="5" hidden="1" customWidth="1"/>
    <col min="6" max="6" width="24.5703125" style="8" customWidth="1"/>
    <col min="7" max="7" width="18.85546875" style="2" customWidth="1"/>
    <col min="8" max="8" width="20.140625" style="2" customWidth="1"/>
    <col min="9" max="9" width="17.85546875" style="2" customWidth="1"/>
    <col min="10" max="10" width="22" style="2" customWidth="1"/>
    <col min="11" max="11" width="27.42578125" style="2" customWidth="1"/>
    <col min="12" max="12" width="22.7109375" style="6" customWidth="1"/>
    <col min="13" max="13" width="23.28515625" style="2" customWidth="1"/>
    <col min="14" max="14" width="24.5703125" style="2" customWidth="1"/>
    <col min="15" max="15" width="22.7109375" style="2" customWidth="1"/>
    <col min="16" max="16" width="19.28515625" style="2" customWidth="1"/>
    <col min="17" max="17" width="22.7109375" style="6" customWidth="1"/>
    <col min="18" max="16384" width="11.42578125" style="1"/>
  </cols>
  <sheetData>
    <row r="5" spans="1:18" ht="31.5" x14ac:dyDescent="0.5">
      <c r="B5" s="99" t="s">
        <v>160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8" ht="31.5" x14ac:dyDescent="0.5">
      <c r="B6" s="99" t="s">
        <v>82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8" spans="1:18" ht="55.5" customHeight="1" x14ac:dyDescent="0.9">
      <c r="B8" s="9" t="s">
        <v>180</v>
      </c>
      <c r="G8" s="98" t="s">
        <v>43</v>
      </c>
      <c r="H8" s="98"/>
      <c r="I8" s="98"/>
      <c r="J8" s="98"/>
      <c r="K8" s="98"/>
      <c r="L8" s="98"/>
      <c r="M8" s="4"/>
      <c r="N8" s="98" t="s">
        <v>69</v>
      </c>
      <c r="O8" s="98"/>
      <c r="P8" s="98"/>
      <c r="Q8" s="98"/>
    </row>
    <row r="9" spans="1:18" s="55" customFormat="1" ht="76.5" customHeight="1" x14ac:dyDescent="0.4">
      <c r="A9" s="54"/>
      <c r="B9" s="56" t="s">
        <v>2</v>
      </c>
      <c r="C9" s="57" t="s">
        <v>4</v>
      </c>
      <c r="D9" s="58" t="s">
        <v>3</v>
      </c>
      <c r="E9" s="60" t="s">
        <v>156</v>
      </c>
      <c r="F9" s="60" t="s">
        <v>42</v>
      </c>
      <c r="G9" s="60" t="s">
        <v>74</v>
      </c>
      <c r="H9" s="60" t="s">
        <v>75</v>
      </c>
      <c r="I9" s="60" t="s">
        <v>153</v>
      </c>
      <c r="J9" s="59" t="s">
        <v>154</v>
      </c>
      <c r="K9" s="59" t="s">
        <v>155</v>
      </c>
      <c r="L9" s="61" t="s">
        <v>44</v>
      </c>
      <c r="M9" s="65" t="s">
        <v>157</v>
      </c>
      <c r="N9" s="60" t="s">
        <v>76</v>
      </c>
      <c r="O9" s="60" t="s">
        <v>77</v>
      </c>
      <c r="P9" s="60" t="s">
        <v>78</v>
      </c>
      <c r="Q9" s="61" t="s">
        <v>158</v>
      </c>
    </row>
    <row r="10" spans="1:18" s="34" customFormat="1" ht="29.25" customHeight="1" x14ac:dyDescent="0.35">
      <c r="A10" s="28">
        <v>1</v>
      </c>
      <c r="B10" s="29" t="s">
        <v>83</v>
      </c>
      <c r="C10" s="76" t="s">
        <v>10</v>
      </c>
      <c r="D10" s="31" t="s">
        <v>209</v>
      </c>
      <c r="E10" s="31" t="s">
        <v>85</v>
      </c>
      <c r="F10" s="62">
        <v>200000</v>
      </c>
      <c r="G10" s="32">
        <v>5740</v>
      </c>
      <c r="H10" s="32">
        <v>4098.53</v>
      </c>
      <c r="I10" s="32">
        <v>25</v>
      </c>
      <c r="J10" s="32">
        <v>36123.31</v>
      </c>
      <c r="K10" s="32"/>
      <c r="L10" s="33">
        <f t="shared" ref="L10:L39" si="0">+G10+H10+I10+J10+K10</f>
        <v>45986.84</v>
      </c>
      <c r="M10" s="66">
        <f>+F10-L10</f>
        <v>154013.16</v>
      </c>
      <c r="N10" s="32">
        <v>9558.74</v>
      </c>
      <c r="O10" s="50">
        <f t="shared" ref="O10:O38" si="1">+F10*7.1%</f>
        <v>14199.999999999998</v>
      </c>
      <c r="P10" s="32">
        <v>593.21</v>
      </c>
      <c r="Q10" s="33">
        <f t="shared" ref="Q10:Q30" si="2">+N10+O10+P10</f>
        <v>24351.949999999997</v>
      </c>
      <c r="R10" s="79"/>
    </row>
    <row r="11" spans="1:18" s="34" customFormat="1" ht="29.25" customHeight="1" x14ac:dyDescent="0.35">
      <c r="A11" s="28">
        <v>2</v>
      </c>
      <c r="B11" s="29" t="s">
        <v>61</v>
      </c>
      <c r="C11" s="76" t="s">
        <v>62</v>
      </c>
      <c r="D11" s="31" t="s">
        <v>208</v>
      </c>
      <c r="E11" s="31" t="s">
        <v>64</v>
      </c>
      <c r="F11" s="62">
        <v>35000</v>
      </c>
      <c r="G11" s="32">
        <f t="shared" ref="G11:G28" si="3">+F11*2.87%</f>
        <v>1004.5</v>
      </c>
      <c r="H11" s="32">
        <f t="shared" ref="H11:H21" si="4">+F11*3.04%</f>
        <v>1064</v>
      </c>
      <c r="I11" s="32">
        <v>25</v>
      </c>
      <c r="J11" s="32">
        <v>0</v>
      </c>
      <c r="K11" s="32"/>
      <c r="L11" s="33">
        <f t="shared" si="0"/>
        <v>2093.5</v>
      </c>
      <c r="M11" s="66">
        <f t="shared" ref="M11:M45" si="5">+F11-L11</f>
        <v>32906.5</v>
      </c>
      <c r="N11" s="32">
        <f t="shared" ref="N11:N31" si="6">+F11*7.09%</f>
        <v>2481.5</v>
      </c>
      <c r="O11" s="50">
        <f t="shared" si="1"/>
        <v>2485</v>
      </c>
      <c r="P11" s="51">
        <f t="shared" ref="P11:P22" si="7">+F11*1.1%</f>
        <v>385.00000000000006</v>
      </c>
      <c r="Q11" s="33">
        <f t="shared" si="2"/>
        <v>5351.5</v>
      </c>
      <c r="R11" s="79"/>
    </row>
    <row r="12" spans="1:18" s="34" customFormat="1" ht="29.25" customHeight="1" x14ac:dyDescent="0.35">
      <c r="A12" s="28">
        <v>3</v>
      </c>
      <c r="B12" s="29" t="s">
        <v>5</v>
      </c>
      <c r="C12" s="76" t="s">
        <v>7</v>
      </c>
      <c r="D12" s="31" t="s">
        <v>207</v>
      </c>
      <c r="E12" s="35" t="s">
        <v>48</v>
      </c>
      <c r="F12" s="62">
        <v>35000</v>
      </c>
      <c r="G12" s="32">
        <f t="shared" si="3"/>
        <v>1004.5</v>
      </c>
      <c r="H12" s="32">
        <f t="shared" si="4"/>
        <v>1064</v>
      </c>
      <c r="I12" s="32">
        <v>25</v>
      </c>
      <c r="J12" s="32">
        <v>0</v>
      </c>
      <c r="K12" s="32"/>
      <c r="L12" s="33">
        <f t="shared" si="0"/>
        <v>2093.5</v>
      </c>
      <c r="M12" s="66">
        <f t="shared" si="5"/>
        <v>32906.5</v>
      </c>
      <c r="N12" s="32">
        <f t="shared" si="6"/>
        <v>2481.5</v>
      </c>
      <c r="O12" s="50">
        <f t="shared" si="1"/>
        <v>2485</v>
      </c>
      <c r="P12" s="51">
        <f t="shared" si="7"/>
        <v>385.00000000000006</v>
      </c>
      <c r="Q12" s="33">
        <f t="shared" si="2"/>
        <v>5351.5</v>
      </c>
      <c r="R12" s="79"/>
    </row>
    <row r="13" spans="1:18" s="34" customFormat="1" ht="29.25" customHeight="1" x14ac:dyDescent="0.35">
      <c r="A13" s="28">
        <v>4</v>
      </c>
      <c r="B13" s="29" t="s">
        <v>8</v>
      </c>
      <c r="C13" s="76" t="s">
        <v>9</v>
      </c>
      <c r="D13" s="31" t="s">
        <v>206</v>
      </c>
      <c r="E13" s="35" t="s">
        <v>49</v>
      </c>
      <c r="F13" s="62">
        <v>32000</v>
      </c>
      <c r="G13" s="32">
        <f t="shared" si="3"/>
        <v>918.4</v>
      </c>
      <c r="H13" s="32">
        <f t="shared" si="4"/>
        <v>972.8</v>
      </c>
      <c r="I13" s="32">
        <v>25</v>
      </c>
      <c r="J13" s="32">
        <v>0</v>
      </c>
      <c r="K13" s="32"/>
      <c r="L13" s="33">
        <f t="shared" si="0"/>
        <v>1916.1999999999998</v>
      </c>
      <c r="M13" s="66">
        <f t="shared" si="5"/>
        <v>30083.8</v>
      </c>
      <c r="N13" s="32">
        <f t="shared" si="6"/>
        <v>2268.8000000000002</v>
      </c>
      <c r="O13" s="50">
        <f t="shared" si="1"/>
        <v>2272</v>
      </c>
      <c r="P13" s="51">
        <f t="shared" si="7"/>
        <v>352.00000000000006</v>
      </c>
      <c r="Q13" s="33">
        <f t="shared" si="2"/>
        <v>4892.8</v>
      </c>
      <c r="R13" s="79"/>
    </row>
    <row r="14" spans="1:18" s="34" customFormat="1" ht="29.25" customHeight="1" x14ac:dyDescent="0.35">
      <c r="A14" s="28">
        <v>5</v>
      </c>
      <c r="B14" s="29" t="s">
        <v>14</v>
      </c>
      <c r="C14" s="76" t="s">
        <v>16</v>
      </c>
      <c r="D14" s="31" t="s">
        <v>205</v>
      </c>
      <c r="E14" s="31" t="s">
        <v>50</v>
      </c>
      <c r="F14" s="62">
        <v>65000</v>
      </c>
      <c r="G14" s="32">
        <f t="shared" si="3"/>
        <v>1865.5</v>
      </c>
      <c r="H14" s="32">
        <f t="shared" si="4"/>
        <v>1976</v>
      </c>
      <c r="I14" s="32">
        <v>25</v>
      </c>
      <c r="J14" s="32">
        <v>4427.55</v>
      </c>
      <c r="K14" s="32"/>
      <c r="L14" s="33">
        <f t="shared" si="0"/>
        <v>8294.0499999999993</v>
      </c>
      <c r="M14" s="66">
        <f t="shared" si="5"/>
        <v>56705.95</v>
      </c>
      <c r="N14" s="32">
        <f t="shared" si="6"/>
        <v>4608.5</v>
      </c>
      <c r="O14" s="50">
        <f t="shared" si="1"/>
        <v>4615</v>
      </c>
      <c r="P14" s="36">
        <v>593.21</v>
      </c>
      <c r="Q14" s="33">
        <f t="shared" si="2"/>
        <v>9816.7099999999991</v>
      </c>
      <c r="R14" s="79"/>
    </row>
    <row r="15" spans="1:18" s="34" customFormat="1" ht="29.25" customHeight="1" x14ac:dyDescent="0.35">
      <c r="A15" s="80">
        <v>6</v>
      </c>
      <c r="B15" s="29" t="s">
        <v>17</v>
      </c>
      <c r="C15" s="76" t="s">
        <v>19</v>
      </c>
      <c r="D15" s="31" t="s">
        <v>204</v>
      </c>
      <c r="E15" s="31" t="s">
        <v>51</v>
      </c>
      <c r="F15" s="62">
        <v>12600</v>
      </c>
      <c r="G15" s="32">
        <f t="shared" si="3"/>
        <v>361.62</v>
      </c>
      <c r="H15" s="32">
        <f t="shared" si="4"/>
        <v>383.04</v>
      </c>
      <c r="I15" s="32">
        <v>25</v>
      </c>
      <c r="J15" s="32">
        <v>0</v>
      </c>
      <c r="K15" s="32"/>
      <c r="L15" s="33">
        <f t="shared" si="0"/>
        <v>769.66000000000008</v>
      </c>
      <c r="M15" s="66">
        <f t="shared" si="5"/>
        <v>11830.34</v>
      </c>
      <c r="N15" s="32">
        <f t="shared" si="6"/>
        <v>893.34</v>
      </c>
      <c r="O15" s="50">
        <f t="shared" si="1"/>
        <v>894.59999999999991</v>
      </c>
      <c r="P15" s="36">
        <f>+F15*1.1%</f>
        <v>138.60000000000002</v>
      </c>
      <c r="Q15" s="33">
        <f t="shared" si="2"/>
        <v>1926.54</v>
      </c>
      <c r="R15" s="79"/>
    </row>
    <row r="16" spans="1:18" s="34" customFormat="1" ht="29.25" customHeight="1" x14ac:dyDescent="0.35">
      <c r="A16" s="28">
        <v>7</v>
      </c>
      <c r="B16" s="29" t="s">
        <v>22</v>
      </c>
      <c r="C16" s="76" t="s">
        <v>166</v>
      </c>
      <c r="D16" s="31" t="s">
        <v>203</v>
      </c>
      <c r="E16" s="31" t="s">
        <v>53</v>
      </c>
      <c r="F16" s="62">
        <v>75000</v>
      </c>
      <c r="G16" s="32">
        <f t="shared" si="3"/>
        <v>2152.5</v>
      </c>
      <c r="H16" s="32">
        <f t="shared" si="4"/>
        <v>2280</v>
      </c>
      <c r="I16" s="32">
        <v>25</v>
      </c>
      <c r="J16" s="32">
        <v>6309.35</v>
      </c>
      <c r="K16" s="32"/>
      <c r="L16" s="33">
        <f t="shared" si="0"/>
        <v>10766.85</v>
      </c>
      <c r="M16" s="66">
        <f t="shared" si="5"/>
        <v>64233.15</v>
      </c>
      <c r="N16" s="32">
        <f t="shared" si="6"/>
        <v>5317.5</v>
      </c>
      <c r="O16" s="50">
        <f t="shared" si="1"/>
        <v>5324.9999999999991</v>
      </c>
      <c r="P16" s="36">
        <v>593.21</v>
      </c>
      <c r="Q16" s="33">
        <f t="shared" si="2"/>
        <v>11235.71</v>
      </c>
      <c r="R16" s="79"/>
    </row>
    <row r="17" spans="1:18" s="34" customFormat="1" ht="29.25" customHeight="1" x14ac:dyDescent="0.35">
      <c r="A17" s="28">
        <v>8</v>
      </c>
      <c r="B17" s="29" t="s">
        <v>25</v>
      </c>
      <c r="C17" s="76" t="s">
        <v>68</v>
      </c>
      <c r="D17" s="31" t="s">
        <v>202</v>
      </c>
      <c r="E17" s="31" t="s">
        <v>54</v>
      </c>
      <c r="F17" s="62">
        <v>35000</v>
      </c>
      <c r="G17" s="32">
        <f t="shared" si="3"/>
        <v>1004.5</v>
      </c>
      <c r="H17" s="32">
        <f t="shared" si="4"/>
        <v>1064</v>
      </c>
      <c r="I17" s="32">
        <v>25</v>
      </c>
      <c r="J17" s="32">
        <v>0</v>
      </c>
      <c r="K17" s="32"/>
      <c r="L17" s="33">
        <f t="shared" si="0"/>
        <v>2093.5</v>
      </c>
      <c r="M17" s="66">
        <f t="shared" si="5"/>
        <v>32906.5</v>
      </c>
      <c r="N17" s="32">
        <f t="shared" si="6"/>
        <v>2481.5</v>
      </c>
      <c r="O17" s="50">
        <f t="shared" si="1"/>
        <v>2485</v>
      </c>
      <c r="P17" s="51">
        <f t="shared" si="7"/>
        <v>385.00000000000006</v>
      </c>
      <c r="Q17" s="33">
        <f t="shared" si="2"/>
        <v>5351.5</v>
      </c>
      <c r="R17" s="79"/>
    </row>
    <row r="18" spans="1:18" s="34" customFormat="1" ht="27" customHeight="1" x14ac:dyDescent="0.35">
      <c r="A18" s="28">
        <v>9</v>
      </c>
      <c r="B18" s="29" t="s">
        <v>27</v>
      </c>
      <c r="C18" s="76" t="s">
        <v>29</v>
      </c>
      <c r="D18" s="31" t="s">
        <v>201</v>
      </c>
      <c r="E18" s="37" t="s">
        <v>55</v>
      </c>
      <c r="F18" s="62">
        <v>15400</v>
      </c>
      <c r="G18" s="32">
        <f t="shared" si="3"/>
        <v>441.98</v>
      </c>
      <c r="H18" s="32">
        <f t="shared" si="4"/>
        <v>468.16</v>
      </c>
      <c r="I18" s="32">
        <v>25</v>
      </c>
      <c r="J18" s="32">
        <v>0</v>
      </c>
      <c r="K18" s="32"/>
      <c r="L18" s="33">
        <f t="shared" si="0"/>
        <v>935.1400000000001</v>
      </c>
      <c r="M18" s="66">
        <f t="shared" si="5"/>
        <v>14464.86</v>
      </c>
      <c r="N18" s="32">
        <f t="shared" si="6"/>
        <v>1091.8600000000001</v>
      </c>
      <c r="O18" s="50">
        <f t="shared" si="1"/>
        <v>1093.3999999999999</v>
      </c>
      <c r="P18" s="51">
        <f t="shared" si="7"/>
        <v>169.4</v>
      </c>
      <c r="Q18" s="33">
        <f t="shared" si="2"/>
        <v>2354.6600000000003</v>
      </c>
      <c r="R18" s="79"/>
    </row>
    <row r="19" spans="1:18" s="34" customFormat="1" ht="27" customHeight="1" x14ac:dyDescent="0.35">
      <c r="A19" s="28">
        <v>10</v>
      </c>
      <c r="B19" s="29" t="s">
        <v>45</v>
      </c>
      <c r="C19" s="76" t="s">
        <v>29</v>
      </c>
      <c r="D19" s="31" t="s">
        <v>200</v>
      </c>
      <c r="E19" s="37" t="s">
        <v>56</v>
      </c>
      <c r="F19" s="62">
        <v>15400</v>
      </c>
      <c r="G19" s="32">
        <f t="shared" si="3"/>
        <v>441.98</v>
      </c>
      <c r="H19" s="32">
        <f t="shared" si="4"/>
        <v>468.16</v>
      </c>
      <c r="I19" s="32">
        <v>25</v>
      </c>
      <c r="J19" s="32">
        <v>0</v>
      </c>
      <c r="K19" s="32"/>
      <c r="L19" s="33">
        <f t="shared" si="0"/>
        <v>935.1400000000001</v>
      </c>
      <c r="M19" s="66">
        <f t="shared" si="5"/>
        <v>14464.86</v>
      </c>
      <c r="N19" s="32">
        <f t="shared" si="6"/>
        <v>1091.8600000000001</v>
      </c>
      <c r="O19" s="50">
        <f t="shared" si="1"/>
        <v>1093.3999999999999</v>
      </c>
      <c r="P19" s="51">
        <f t="shared" si="7"/>
        <v>169.4</v>
      </c>
      <c r="Q19" s="33">
        <f t="shared" si="2"/>
        <v>2354.6600000000003</v>
      </c>
      <c r="R19" s="79"/>
    </row>
    <row r="20" spans="1:18" s="40" customFormat="1" ht="42" customHeight="1" x14ac:dyDescent="0.35">
      <c r="A20" s="28">
        <v>11</v>
      </c>
      <c r="B20" s="29" t="s">
        <v>30</v>
      </c>
      <c r="C20" s="77" t="s">
        <v>32</v>
      </c>
      <c r="D20" s="39" t="s">
        <v>199</v>
      </c>
      <c r="E20" s="39" t="s">
        <v>57</v>
      </c>
      <c r="F20" s="62">
        <v>26250</v>
      </c>
      <c r="G20" s="32">
        <f t="shared" si="3"/>
        <v>753.375</v>
      </c>
      <c r="H20" s="36">
        <f t="shared" si="4"/>
        <v>798</v>
      </c>
      <c r="I20" s="36">
        <v>25</v>
      </c>
      <c r="J20" s="32">
        <v>0</v>
      </c>
      <c r="K20" s="32"/>
      <c r="L20" s="33">
        <f t="shared" si="0"/>
        <v>1576.375</v>
      </c>
      <c r="M20" s="66">
        <f t="shared" si="5"/>
        <v>24673.625</v>
      </c>
      <c r="N20" s="32">
        <f t="shared" si="6"/>
        <v>1861.1250000000002</v>
      </c>
      <c r="O20" s="50">
        <f t="shared" si="1"/>
        <v>1863.7499999999998</v>
      </c>
      <c r="P20" s="51">
        <f t="shared" si="7"/>
        <v>288.75000000000006</v>
      </c>
      <c r="Q20" s="33">
        <f t="shared" si="2"/>
        <v>4013.625</v>
      </c>
      <c r="R20" s="79"/>
    </row>
    <row r="21" spans="1:18" s="40" customFormat="1" ht="32.25" customHeight="1" x14ac:dyDescent="0.35">
      <c r="A21" s="28">
        <v>12</v>
      </c>
      <c r="B21" s="29" t="s">
        <v>36</v>
      </c>
      <c r="C21" s="77" t="s">
        <v>38</v>
      </c>
      <c r="D21" s="39" t="s">
        <v>198</v>
      </c>
      <c r="E21" s="41" t="s">
        <v>59</v>
      </c>
      <c r="F21" s="62">
        <v>26250</v>
      </c>
      <c r="G21" s="32">
        <f t="shared" si="3"/>
        <v>753.375</v>
      </c>
      <c r="H21" s="36">
        <f t="shared" si="4"/>
        <v>798</v>
      </c>
      <c r="I21" s="36">
        <v>25</v>
      </c>
      <c r="J21" s="32">
        <v>0</v>
      </c>
      <c r="K21" s="36"/>
      <c r="L21" s="33">
        <f t="shared" si="0"/>
        <v>1576.375</v>
      </c>
      <c r="M21" s="66">
        <f t="shared" si="5"/>
        <v>24673.625</v>
      </c>
      <c r="N21" s="32">
        <f t="shared" si="6"/>
        <v>1861.1250000000002</v>
      </c>
      <c r="O21" s="50">
        <f t="shared" si="1"/>
        <v>1863.7499999999998</v>
      </c>
      <c r="P21" s="51">
        <f t="shared" si="7"/>
        <v>288.75000000000006</v>
      </c>
      <c r="Q21" s="33">
        <f t="shared" si="2"/>
        <v>4013.625</v>
      </c>
      <c r="R21" s="79"/>
    </row>
    <row r="22" spans="1:18" s="40" customFormat="1" ht="32.25" customHeight="1" x14ac:dyDescent="0.35">
      <c r="A22" s="28">
        <v>13</v>
      </c>
      <c r="B22" s="42" t="s">
        <v>81</v>
      </c>
      <c r="C22" s="43" t="s">
        <v>0</v>
      </c>
      <c r="D22" s="39" t="s">
        <v>197</v>
      </c>
      <c r="E22" s="31" t="s">
        <v>73</v>
      </c>
      <c r="F22" s="62">
        <v>45000</v>
      </c>
      <c r="G22" s="44">
        <f t="shared" si="3"/>
        <v>1291.5</v>
      </c>
      <c r="H22" s="44">
        <f>+F22*3.04%</f>
        <v>1368</v>
      </c>
      <c r="I22" s="45">
        <v>25</v>
      </c>
      <c r="J22" s="44">
        <v>1148.33</v>
      </c>
      <c r="K22" s="44"/>
      <c r="L22" s="33">
        <f t="shared" si="0"/>
        <v>3832.83</v>
      </c>
      <c r="M22" s="66">
        <f t="shared" si="5"/>
        <v>41167.17</v>
      </c>
      <c r="N22" s="32">
        <f t="shared" si="6"/>
        <v>3190.5</v>
      </c>
      <c r="O22" s="50">
        <f t="shared" si="1"/>
        <v>3194.9999999999995</v>
      </c>
      <c r="P22" s="46">
        <f t="shared" si="7"/>
        <v>495.00000000000006</v>
      </c>
      <c r="Q22" s="33">
        <f t="shared" si="2"/>
        <v>6880.5</v>
      </c>
      <c r="R22" s="79"/>
    </row>
    <row r="23" spans="1:18" s="40" customFormat="1" ht="42" customHeight="1" x14ac:dyDescent="0.35">
      <c r="A23" s="28">
        <v>14</v>
      </c>
      <c r="B23" s="29" t="s">
        <v>95</v>
      </c>
      <c r="C23" s="77" t="s">
        <v>92</v>
      </c>
      <c r="D23" s="39" t="s">
        <v>196</v>
      </c>
      <c r="E23" s="41" t="s">
        <v>97</v>
      </c>
      <c r="F23" s="62">
        <v>85000</v>
      </c>
      <c r="G23" s="32">
        <f t="shared" si="3"/>
        <v>2439.5</v>
      </c>
      <c r="H23" s="36">
        <f>+F23*3.04%</f>
        <v>2584</v>
      </c>
      <c r="I23" s="36">
        <v>25</v>
      </c>
      <c r="J23" s="32">
        <v>8577.06</v>
      </c>
      <c r="K23" s="32"/>
      <c r="L23" s="33">
        <f t="shared" si="0"/>
        <v>13625.56</v>
      </c>
      <c r="M23" s="66">
        <f t="shared" si="5"/>
        <v>71374.44</v>
      </c>
      <c r="N23" s="32">
        <f t="shared" si="6"/>
        <v>6026.5</v>
      </c>
      <c r="O23" s="50">
        <f t="shared" si="1"/>
        <v>6034.9999999999991</v>
      </c>
      <c r="P23" s="36">
        <v>593.21</v>
      </c>
      <c r="Q23" s="33">
        <f t="shared" si="2"/>
        <v>12654.71</v>
      </c>
      <c r="R23" s="79"/>
    </row>
    <row r="24" spans="1:18" s="40" customFormat="1" ht="34.5" customHeight="1" x14ac:dyDescent="0.35">
      <c r="A24" s="28">
        <v>15</v>
      </c>
      <c r="B24" s="42" t="s">
        <v>98</v>
      </c>
      <c r="C24" s="77" t="s">
        <v>99</v>
      </c>
      <c r="D24" s="39" t="s">
        <v>195</v>
      </c>
      <c r="E24" s="31" t="s">
        <v>101</v>
      </c>
      <c r="F24" s="62">
        <v>135000</v>
      </c>
      <c r="G24" s="32">
        <f t="shared" si="3"/>
        <v>3874.5</v>
      </c>
      <c r="H24" s="36">
        <v>4098.53</v>
      </c>
      <c r="I24" s="36">
        <v>25</v>
      </c>
      <c r="J24" s="44">
        <v>20339.68</v>
      </c>
      <c r="K24" s="44"/>
      <c r="L24" s="33">
        <f t="shared" si="0"/>
        <v>28337.71</v>
      </c>
      <c r="M24" s="66">
        <f t="shared" si="5"/>
        <v>106662.29000000001</v>
      </c>
      <c r="N24" s="32">
        <v>9558.74</v>
      </c>
      <c r="O24" s="50">
        <f t="shared" si="1"/>
        <v>9585</v>
      </c>
      <c r="P24" s="36">
        <v>593.21</v>
      </c>
      <c r="Q24" s="33">
        <f t="shared" si="2"/>
        <v>19736.949999999997</v>
      </c>
      <c r="R24" s="79"/>
    </row>
    <row r="25" spans="1:18" s="40" customFormat="1" ht="42" customHeight="1" x14ac:dyDescent="0.35">
      <c r="A25" s="28">
        <v>16</v>
      </c>
      <c r="B25" s="42" t="s">
        <v>102</v>
      </c>
      <c r="C25" s="77" t="s">
        <v>35</v>
      </c>
      <c r="D25" s="39" t="s">
        <v>194</v>
      </c>
      <c r="E25" s="31" t="s">
        <v>104</v>
      </c>
      <c r="F25" s="62">
        <v>15000</v>
      </c>
      <c r="G25" s="32">
        <f t="shared" si="3"/>
        <v>430.5</v>
      </c>
      <c r="H25" s="36">
        <f>+F25*3.04%</f>
        <v>456</v>
      </c>
      <c r="I25" s="36">
        <v>25</v>
      </c>
      <c r="J25" s="44">
        <v>0</v>
      </c>
      <c r="K25" s="44"/>
      <c r="L25" s="33">
        <f t="shared" si="0"/>
        <v>911.5</v>
      </c>
      <c r="M25" s="66">
        <f t="shared" si="5"/>
        <v>14088.5</v>
      </c>
      <c r="N25" s="32">
        <f t="shared" si="6"/>
        <v>1063.5</v>
      </c>
      <c r="O25" s="50">
        <f t="shared" si="1"/>
        <v>1065</v>
      </c>
      <c r="P25" s="51">
        <f t="shared" ref="P25" si="8">+F25*1.1%</f>
        <v>165.00000000000003</v>
      </c>
      <c r="Q25" s="33">
        <f t="shared" si="2"/>
        <v>2293.5</v>
      </c>
      <c r="R25" s="79"/>
    </row>
    <row r="26" spans="1:18" s="40" customFormat="1" ht="42" customHeight="1" x14ac:dyDescent="0.35">
      <c r="A26" s="28">
        <v>17</v>
      </c>
      <c r="B26" s="42" t="s">
        <v>105</v>
      </c>
      <c r="C26" s="76" t="s">
        <v>13</v>
      </c>
      <c r="D26" s="39" t="s">
        <v>193</v>
      </c>
      <c r="E26" s="31" t="s">
        <v>107</v>
      </c>
      <c r="F26" s="62">
        <v>55000</v>
      </c>
      <c r="G26" s="32">
        <f t="shared" si="3"/>
        <v>1578.5</v>
      </c>
      <c r="H26" s="36">
        <f>+F26*3.04%</f>
        <v>1672</v>
      </c>
      <c r="I26" s="36">
        <v>25</v>
      </c>
      <c r="J26" s="32">
        <v>2559.6799999999998</v>
      </c>
      <c r="K26" s="44"/>
      <c r="L26" s="33">
        <f t="shared" si="0"/>
        <v>5835.18</v>
      </c>
      <c r="M26" s="66">
        <f t="shared" si="5"/>
        <v>49164.82</v>
      </c>
      <c r="N26" s="32">
        <f t="shared" si="6"/>
        <v>3899.5000000000005</v>
      </c>
      <c r="O26" s="50">
        <f t="shared" si="1"/>
        <v>3904.9999999999995</v>
      </c>
      <c r="P26" s="36">
        <v>593.21</v>
      </c>
      <c r="Q26" s="33">
        <f t="shared" si="2"/>
        <v>8397.7099999999991</v>
      </c>
      <c r="R26" s="79"/>
    </row>
    <row r="27" spans="1:18" s="40" customFormat="1" ht="35.25" customHeight="1" x14ac:dyDescent="0.35">
      <c r="A27" s="28">
        <v>18</v>
      </c>
      <c r="B27" s="42" t="s">
        <v>108</v>
      </c>
      <c r="C27" s="77" t="s">
        <v>109</v>
      </c>
      <c r="D27" s="39" t="s">
        <v>192</v>
      </c>
      <c r="E27" s="47" t="s">
        <v>111</v>
      </c>
      <c r="F27" s="62">
        <v>85000</v>
      </c>
      <c r="G27" s="32">
        <f t="shared" si="3"/>
        <v>2439.5</v>
      </c>
      <c r="H27" s="36">
        <f>+F27*3.04%</f>
        <v>2584</v>
      </c>
      <c r="I27" s="36">
        <v>25</v>
      </c>
      <c r="J27" s="32">
        <v>8577.06</v>
      </c>
      <c r="K27" s="44"/>
      <c r="L27" s="33">
        <f t="shared" si="0"/>
        <v>13625.56</v>
      </c>
      <c r="M27" s="66">
        <f t="shared" si="5"/>
        <v>71374.44</v>
      </c>
      <c r="N27" s="32">
        <f t="shared" si="6"/>
        <v>6026.5</v>
      </c>
      <c r="O27" s="50">
        <f t="shared" si="1"/>
        <v>6034.9999999999991</v>
      </c>
      <c r="P27" s="36">
        <v>593.21</v>
      </c>
      <c r="Q27" s="33">
        <f t="shared" si="2"/>
        <v>12654.71</v>
      </c>
      <c r="R27" s="79"/>
    </row>
    <row r="28" spans="1:18" s="40" customFormat="1" ht="33" customHeight="1" x14ac:dyDescent="0.35">
      <c r="A28" s="28">
        <v>19</v>
      </c>
      <c r="B28" s="42" t="s">
        <v>112</v>
      </c>
      <c r="C28" s="43" t="s">
        <v>113</v>
      </c>
      <c r="D28" s="39" t="s">
        <v>191</v>
      </c>
      <c r="E28" s="47" t="s">
        <v>115</v>
      </c>
      <c r="F28" s="62">
        <v>140000</v>
      </c>
      <c r="G28" s="32">
        <f t="shared" si="3"/>
        <v>4018</v>
      </c>
      <c r="H28" s="44">
        <v>4098.53</v>
      </c>
      <c r="I28" s="36">
        <v>25</v>
      </c>
      <c r="J28" s="44">
        <v>21553.81</v>
      </c>
      <c r="K28" s="44"/>
      <c r="L28" s="33">
        <f t="shared" si="0"/>
        <v>29695.34</v>
      </c>
      <c r="M28" s="66">
        <f t="shared" si="5"/>
        <v>110304.66</v>
      </c>
      <c r="N28" s="32">
        <v>9558.74</v>
      </c>
      <c r="O28" s="50">
        <f t="shared" si="1"/>
        <v>9940</v>
      </c>
      <c r="P28" s="36">
        <v>593.21</v>
      </c>
      <c r="Q28" s="33">
        <f t="shared" si="2"/>
        <v>20091.949999999997</v>
      </c>
      <c r="R28" s="79"/>
    </row>
    <row r="29" spans="1:18" s="40" customFormat="1" ht="33" customHeight="1" x14ac:dyDescent="0.35">
      <c r="A29" s="28">
        <v>20</v>
      </c>
      <c r="B29" s="42" t="s">
        <v>116</v>
      </c>
      <c r="C29" s="77" t="s">
        <v>117</v>
      </c>
      <c r="D29" s="39" t="s">
        <v>190</v>
      </c>
      <c r="E29" s="47" t="s">
        <v>119</v>
      </c>
      <c r="F29" s="62">
        <v>16500</v>
      </c>
      <c r="G29" s="32">
        <f>+F29*2.87%</f>
        <v>473.55</v>
      </c>
      <c r="H29" s="36">
        <f>+F29*3.04%</f>
        <v>501.6</v>
      </c>
      <c r="I29" s="36">
        <v>25</v>
      </c>
      <c r="J29" s="44">
        <v>0</v>
      </c>
      <c r="K29" s="44"/>
      <c r="L29" s="33">
        <f t="shared" si="0"/>
        <v>1000.1500000000001</v>
      </c>
      <c r="M29" s="66">
        <f t="shared" si="5"/>
        <v>15499.85</v>
      </c>
      <c r="N29" s="32">
        <f t="shared" si="6"/>
        <v>1169.8500000000001</v>
      </c>
      <c r="O29" s="50">
        <f t="shared" si="1"/>
        <v>1171.5</v>
      </c>
      <c r="P29" s="51">
        <f t="shared" ref="P29:P30" si="9">+F29*1.1%</f>
        <v>181.50000000000003</v>
      </c>
      <c r="Q29" s="33">
        <f t="shared" si="2"/>
        <v>2522.8500000000004</v>
      </c>
      <c r="R29" s="79"/>
    </row>
    <row r="30" spans="1:18" s="40" customFormat="1" ht="33" customHeight="1" x14ac:dyDescent="0.35">
      <c r="A30" s="28">
        <v>21</v>
      </c>
      <c r="B30" s="42" t="s">
        <v>120</v>
      </c>
      <c r="C30" s="77" t="s">
        <v>121</v>
      </c>
      <c r="D30" s="39" t="s">
        <v>189</v>
      </c>
      <c r="E30" s="31" t="s">
        <v>123</v>
      </c>
      <c r="F30" s="62">
        <v>26250</v>
      </c>
      <c r="G30" s="32">
        <f>+F30*2.87%</f>
        <v>753.375</v>
      </c>
      <c r="H30" s="36">
        <f>+F30*3.04%</f>
        <v>798</v>
      </c>
      <c r="I30" s="36">
        <v>25</v>
      </c>
      <c r="J30" s="44">
        <v>0</v>
      </c>
      <c r="K30" s="44"/>
      <c r="L30" s="33">
        <f t="shared" si="0"/>
        <v>1576.375</v>
      </c>
      <c r="M30" s="66">
        <f t="shared" si="5"/>
        <v>24673.625</v>
      </c>
      <c r="N30" s="32">
        <f t="shared" si="6"/>
        <v>1861.1250000000002</v>
      </c>
      <c r="O30" s="50">
        <f t="shared" si="1"/>
        <v>1863.7499999999998</v>
      </c>
      <c r="P30" s="51">
        <f t="shared" si="9"/>
        <v>288.75000000000006</v>
      </c>
      <c r="Q30" s="33">
        <f t="shared" si="2"/>
        <v>4013.625</v>
      </c>
      <c r="R30" s="79"/>
    </row>
    <row r="31" spans="1:18" s="40" customFormat="1" ht="42" customHeight="1" x14ac:dyDescent="0.35">
      <c r="A31" s="28">
        <v>22</v>
      </c>
      <c r="B31" s="42" t="s">
        <v>124</v>
      </c>
      <c r="C31" s="77" t="s">
        <v>125</v>
      </c>
      <c r="D31" s="39" t="s">
        <v>188</v>
      </c>
      <c r="E31" s="31" t="s">
        <v>127</v>
      </c>
      <c r="F31" s="62">
        <v>85000</v>
      </c>
      <c r="G31" s="32">
        <v>2439.5</v>
      </c>
      <c r="H31" s="36">
        <v>2584</v>
      </c>
      <c r="I31" s="36">
        <v>25</v>
      </c>
      <c r="J31" s="44">
        <v>8577.06</v>
      </c>
      <c r="K31" s="44"/>
      <c r="L31" s="33">
        <f t="shared" si="0"/>
        <v>13625.56</v>
      </c>
      <c r="M31" s="66">
        <f t="shared" si="5"/>
        <v>71374.44</v>
      </c>
      <c r="N31" s="32">
        <f t="shared" si="6"/>
        <v>6026.5</v>
      </c>
      <c r="O31" s="50">
        <f t="shared" si="1"/>
        <v>6034.9999999999991</v>
      </c>
      <c r="P31" s="36">
        <v>593.21</v>
      </c>
      <c r="Q31" s="33">
        <v>12654.71</v>
      </c>
      <c r="R31" s="79"/>
    </row>
    <row r="32" spans="1:18" s="40" customFormat="1" ht="25.5" customHeight="1" x14ac:dyDescent="0.35">
      <c r="A32" s="28">
        <v>23</v>
      </c>
      <c r="B32" s="42" t="s">
        <v>132</v>
      </c>
      <c r="C32" s="77" t="s">
        <v>133</v>
      </c>
      <c r="D32" s="39" t="s">
        <v>187</v>
      </c>
      <c r="E32" s="31" t="s">
        <v>135</v>
      </c>
      <c r="F32" s="62">
        <v>35000</v>
      </c>
      <c r="G32" s="32">
        <f t="shared" ref="G32:G40" si="10">+F32*2.87%</f>
        <v>1004.5</v>
      </c>
      <c r="H32" s="36">
        <f t="shared" ref="H32:H40" si="11">+F32*3.04%</f>
        <v>1064</v>
      </c>
      <c r="I32" s="36">
        <v>25</v>
      </c>
      <c r="J32" s="44">
        <v>0</v>
      </c>
      <c r="K32" s="44"/>
      <c r="L32" s="33">
        <f t="shared" si="0"/>
        <v>2093.5</v>
      </c>
      <c r="M32" s="66">
        <f t="shared" si="5"/>
        <v>32906.5</v>
      </c>
      <c r="N32" s="32">
        <f>+F32*7.09%</f>
        <v>2481.5</v>
      </c>
      <c r="O32" s="50">
        <f t="shared" si="1"/>
        <v>2485</v>
      </c>
      <c r="P32" s="36">
        <f>+F32*1.1%</f>
        <v>385.00000000000006</v>
      </c>
      <c r="Q32" s="33">
        <f>+N32+O32+P32</f>
        <v>5351.5</v>
      </c>
      <c r="R32" s="79"/>
    </row>
    <row r="33" spans="1:18" s="40" customFormat="1" ht="27.75" customHeight="1" x14ac:dyDescent="0.35">
      <c r="A33" s="28">
        <v>24</v>
      </c>
      <c r="B33" s="42" t="s">
        <v>137</v>
      </c>
      <c r="C33" s="76" t="s">
        <v>138</v>
      </c>
      <c r="D33" s="31" t="s">
        <v>186</v>
      </c>
      <c r="E33" s="31" t="s">
        <v>151</v>
      </c>
      <c r="F33" s="63">
        <v>20000</v>
      </c>
      <c r="G33" s="50">
        <f t="shared" si="10"/>
        <v>574</v>
      </c>
      <c r="H33" s="51">
        <f t="shared" si="11"/>
        <v>608</v>
      </c>
      <c r="I33" s="51">
        <v>25</v>
      </c>
      <c r="J33" s="44">
        <v>0</v>
      </c>
      <c r="K33" s="52"/>
      <c r="L33" s="33">
        <f t="shared" si="0"/>
        <v>1207</v>
      </c>
      <c r="M33" s="66">
        <f t="shared" si="5"/>
        <v>18793</v>
      </c>
      <c r="N33" s="50">
        <f>+F33*7.09%</f>
        <v>1418</v>
      </c>
      <c r="O33" s="50">
        <f t="shared" si="1"/>
        <v>1419.9999999999998</v>
      </c>
      <c r="P33" s="51">
        <f>+F33*1.1%</f>
        <v>220.00000000000003</v>
      </c>
      <c r="Q33" s="53">
        <f>+N33+O33+P33</f>
        <v>3058</v>
      </c>
      <c r="R33" s="79"/>
    </row>
    <row r="34" spans="1:18" s="40" customFormat="1" ht="27.75" customHeight="1" x14ac:dyDescent="0.35">
      <c r="A34" s="28">
        <v>25</v>
      </c>
      <c r="B34" s="42" t="s">
        <v>140</v>
      </c>
      <c r="C34" s="76" t="s">
        <v>138</v>
      </c>
      <c r="D34" s="31" t="s">
        <v>185</v>
      </c>
      <c r="E34" s="31" t="s">
        <v>150</v>
      </c>
      <c r="F34" s="63">
        <v>16500</v>
      </c>
      <c r="G34" s="50">
        <f t="shared" si="10"/>
        <v>473.55</v>
      </c>
      <c r="H34" s="51">
        <f t="shared" si="11"/>
        <v>501.6</v>
      </c>
      <c r="I34" s="51">
        <v>25</v>
      </c>
      <c r="J34" s="44">
        <v>0</v>
      </c>
      <c r="K34" s="52"/>
      <c r="L34" s="33">
        <f t="shared" si="0"/>
        <v>1000.1500000000001</v>
      </c>
      <c r="M34" s="66">
        <f t="shared" si="5"/>
        <v>15499.85</v>
      </c>
      <c r="N34" s="50">
        <f t="shared" ref="N34:N35" si="12">+F34*7.09%</f>
        <v>1169.8500000000001</v>
      </c>
      <c r="O34" s="50">
        <f t="shared" si="1"/>
        <v>1171.5</v>
      </c>
      <c r="P34" s="51">
        <f t="shared" ref="P34:P40" si="13">+F34*1.1%</f>
        <v>181.50000000000003</v>
      </c>
      <c r="Q34" s="53">
        <f t="shared" ref="Q34:Q45" si="14">+N34+O34+P34</f>
        <v>2522.8500000000004</v>
      </c>
      <c r="R34" s="79"/>
    </row>
    <row r="35" spans="1:18" s="40" customFormat="1" ht="27.75" customHeight="1" x14ac:dyDescent="0.35">
      <c r="A35" s="28">
        <v>26</v>
      </c>
      <c r="B35" s="42" t="s">
        <v>144</v>
      </c>
      <c r="C35" s="76" t="s">
        <v>138</v>
      </c>
      <c r="D35" s="31" t="s">
        <v>184</v>
      </c>
      <c r="E35" s="31" t="s">
        <v>149</v>
      </c>
      <c r="F35" s="63">
        <v>16500</v>
      </c>
      <c r="G35" s="50">
        <f t="shared" si="10"/>
        <v>473.55</v>
      </c>
      <c r="H35" s="51">
        <f t="shared" si="11"/>
        <v>501.6</v>
      </c>
      <c r="I35" s="51">
        <v>25</v>
      </c>
      <c r="J35" s="44">
        <v>0</v>
      </c>
      <c r="K35" s="52"/>
      <c r="L35" s="33">
        <f t="shared" si="0"/>
        <v>1000.1500000000001</v>
      </c>
      <c r="M35" s="66">
        <f t="shared" si="5"/>
        <v>15499.85</v>
      </c>
      <c r="N35" s="50">
        <f t="shared" si="12"/>
        <v>1169.8500000000001</v>
      </c>
      <c r="O35" s="50">
        <f t="shared" si="1"/>
        <v>1171.5</v>
      </c>
      <c r="P35" s="51">
        <f t="shared" si="13"/>
        <v>181.50000000000003</v>
      </c>
      <c r="Q35" s="53">
        <f t="shared" si="14"/>
        <v>2522.8500000000004</v>
      </c>
      <c r="R35" s="79"/>
    </row>
    <row r="36" spans="1:18" s="40" customFormat="1" ht="27.75" customHeight="1" x14ac:dyDescent="0.35">
      <c r="A36" s="28">
        <v>27</v>
      </c>
      <c r="B36" s="42" t="s">
        <v>146</v>
      </c>
      <c r="C36" s="76" t="s">
        <v>138</v>
      </c>
      <c r="D36" s="31" t="s">
        <v>183</v>
      </c>
      <c r="E36" s="31" t="s">
        <v>148</v>
      </c>
      <c r="F36" s="63">
        <v>16500</v>
      </c>
      <c r="G36" s="50">
        <f t="shared" si="10"/>
        <v>473.55</v>
      </c>
      <c r="H36" s="51">
        <f t="shared" si="11"/>
        <v>501.6</v>
      </c>
      <c r="I36" s="51">
        <v>25</v>
      </c>
      <c r="J36" s="44">
        <v>0</v>
      </c>
      <c r="K36" s="52"/>
      <c r="L36" s="33">
        <f t="shared" si="0"/>
        <v>1000.1500000000001</v>
      </c>
      <c r="M36" s="66">
        <f t="shared" si="5"/>
        <v>15499.85</v>
      </c>
      <c r="N36" s="50">
        <f>+F36*7.09%</f>
        <v>1169.8500000000001</v>
      </c>
      <c r="O36" s="50">
        <f t="shared" si="1"/>
        <v>1171.5</v>
      </c>
      <c r="P36" s="50">
        <f t="shared" si="13"/>
        <v>181.50000000000003</v>
      </c>
      <c r="Q36" s="53">
        <f t="shared" si="14"/>
        <v>2522.8500000000004</v>
      </c>
      <c r="R36" s="79"/>
    </row>
    <row r="37" spans="1:18" s="40" customFormat="1" ht="27.75" customHeight="1" x14ac:dyDescent="0.35">
      <c r="A37" s="28">
        <v>28</v>
      </c>
      <c r="B37" s="42" t="s">
        <v>172</v>
      </c>
      <c r="C37" s="76" t="s">
        <v>176</v>
      </c>
      <c r="D37" s="31" t="s">
        <v>161</v>
      </c>
      <c r="E37" s="31" t="s">
        <v>168</v>
      </c>
      <c r="F37" s="63">
        <v>26250</v>
      </c>
      <c r="G37" s="50">
        <f t="shared" si="10"/>
        <v>753.375</v>
      </c>
      <c r="H37" s="51">
        <f t="shared" si="11"/>
        <v>798</v>
      </c>
      <c r="I37" s="51">
        <v>25</v>
      </c>
      <c r="J37" s="44">
        <v>0</v>
      </c>
      <c r="K37" s="52"/>
      <c r="L37" s="33">
        <f t="shared" si="0"/>
        <v>1576.375</v>
      </c>
      <c r="M37" s="66">
        <f t="shared" si="5"/>
        <v>24673.625</v>
      </c>
      <c r="N37" s="50">
        <f>+F37*7.09%</f>
        <v>1861.1250000000002</v>
      </c>
      <c r="O37" s="50">
        <f t="shared" si="1"/>
        <v>1863.7499999999998</v>
      </c>
      <c r="P37" s="50">
        <f>+F37*1.1%</f>
        <v>288.75000000000006</v>
      </c>
      <c r="Q37" s="53">
        <f t="shared" si="14"/>
        <v>4013.625</v>
      </c>
      <c r="R37" s="79"/>
    </row>
    <row r="38" spans="1:18" s="40" customFormat="1" ht="27.75" customHeight="1" x14ac:dyDescent="0.35">
      <c r="A38" s="28">
        <v>29</v>
      </c>
      <c r="B38" s="42" t="s">
        <v>171</v>
      </c>
      <c r="C38" s="42" t="s">
        <v>162</v>
      </c>
      <c r="D38" s="31" t="s">
        <v>163</v>
      </c>
      <c r="E38" s="31" t="s">
        <v>169</v>
      </c>
      <c r="F38" s="63">
        <v>55000</v>
      </c>
      <c r="G38" s="50">
        <f t="shared" si="10"/>
        <v>1578.5</v>
      </c>
      <c r="H38" s="51">
        <f t="shared" si="11"/>
        <v>1672</v>
      </c>
      <c r="I38" s="51">
        <v>25</v>
      </c>
      <c r="J38" s="44">
        <v>2559.6799999999998</v>
      </c>
      <c r="K38" s="52"/>
      <c r="L38" s="33">
        <f t="shared" si="0"/>
        <v>5835.18</v>
      </c>
      <c r="M38" s="66">
        <f t="shared" si="5"/>
        <v>49164.82</v>
      </c>
      <c r="N38" s="50">
        <f>+F38*7.09%</f>
        <v>3899.5000000000005</v>
      </c>
      <c r="O38" s="50">
        <f t="shared" si="1"/>
        <v>3904.9999999999995</v>
      </c>
      <c r="P38" s="36">
        <v>593.21</v>
      </c>
      <c r="Q38" s="53">
        <f t="shared" si="14"/>
        <v>8397.7099999999991</v>
      </c>
      <c r="R38" s="79"/>
    </row>
    <row r="39" spans="1:18" s="40" customFormat="1" ht="27.75" customHeight="1" x14ac:dyDescent="0.35">
      <c r="A39" s="28">
        <v>30</v>
      </c>
      <c r="B39" s="42" t="s">
        <v>173</v>
      </c>
      <c r="C39" s="42" t="s">
        <v>164</v>
      </c>
      <c r="D39" s="31" t="s">
        <v>167</v>
      </c>
      <c r="E39" s="31" t="s">
        <v>175</v>
      </c>
      <c r="F39" s="63">
        <v>70000</v>
      </c>
      <c r="G39" s="50">
        <f t="shared" si="10"/>
        <v>2009</v>
      </c>
      <c r="H39" s="51">
        <f t="shared" si="11"/>
        <v>2128</v>
      </c>
      <c r="I39" s="51">
        <v>25</v>
      </c>
      <c r="J39" s="44">
        <v>5368.45</v>
      </c>
      <c r="K39" s="52"/>
      <c r="L39" s="33">
        <f t="shared" si="0"/>
        <v>9530.4500000000007</v>
      </c>
      <c r="M39" s="66">
        <f t="shared" si="5"/>
        <v>60469.55</v>
      </c>
      <c r="N39" s="50">
        <f>+F39*7.09%</f>
        <v>4963</v>
      </c>
      <c r="O39" s="50">
        <f t="shared" ref="O39:O40" si="15">+F39*7.1%</f>
        <v>4970</v>
      </c>
      <c r="P39" s="36">
        <v>593.21</v>
      </c>
      <c r="Q39" s="53">
        <f t="shared" si="14"/>
        <v>10526.21</v>
      </c>
      <c r="R39" s="79"/>
    </row>
    <row r="40" spans="1:18" s="40" customFormat="1" ht="27.75" customHeight="1" x14ac:dyDescent="0.35">
      <c r="A40" s="28">
        <v>31</v>
      </c>
      <c r="B40" s="42" t="s">
        <v>174</v>
      </c>
      <c r="C40" s="42" t="s">
        <v>179</v>
      </c>
      <c r="D40" s="31" t="s">
        <v>165</v>
      </c>
      <c r="E40" s="31" t="s">
        <v>170</v>
      </c>
      <c r="F40" s="63">
        <v>50000</v>
      </c>
      <c r="G40" s="50">
        <f t="shared" si="10"/>
        <v>1435</v>
      </c>
      <c r="H40" s="51">
        <f t="shared" si="11"/>
        <v>1520</v>
      </c>
      <c r="I40" s="51">
        <v>25</v>
      </c>
      <c r="J40" s="44">
        <v>1854</v>
      </c>
      <c r="K40" s="52"/>
      <c r="L40" s="33">
        <f>+G40+H40+I40+J40+K40</f>
        <v>4834</v>
      </c>
      <c r="M40" s="66">
        <f t="shared" si="5"/>
        <v>45166</v>
      </c>
      <c r="N40" s="50">
        <f>+F40*7.09%</f>
        <v>3545.0000000000005</v>
      </c>
      <c r="O40" s="50">
        <f t="shared" si="15"/>
        <v>3549.9999999999995</v>
      </c>
      <c r="P40" s="50">
        <f t="shared" si="13"/>
        <v>550</v>
      </c>
      <c r="Q40" s="53">
        <f t="shared" si="14"/>
        <v>7645</v>
      </c>
      <c r="R40" s="79"/>
    </row>
    <row r="41" spans="1:18" ht="23.25" x14ac:dyDescent="0.35">
      <c r="A41" s="28">
        <v>32</v>
      </c>
      <c r="B41" s="42" t="s">
        <v>178</v>
      </c>
      <c r="C41" s="42" t="s">
        <v>138</v>
      </c>
      <c r="D41" s="31" t="s">
        <v>177</v>
      </c>
      <c r="E41" s="31" t="s">
        <v>152</v>
      </c>
      <c r="F41" s="63">
        <v>16500</v>
      </c>
      <c r="G41" s="50">
        <v>473.55</v>
      </c>
      <c r="H41" s="51">
        <v>501.6</v>
      </c>
      <c r="I41" s="51">
        <v>25</v>
      </c>
      <c r="J41" s="44">
        <v>0</v>
      </c>
      <c r="K41" s="52"/>
      <c r="L41" s="33">
        <f t="shared" ref="L41:L45" si="16">+G41+H41+I41+J41+K41</f>
        <v>1000.1500000000001</v>
      </c>
      <c r="M41" s="66">
        <f t="shared" si="5"/>
        <v>15499.85</v>
      </c>
      <c r="N41" s="50">
        <f t="shared" ref="N41:N45" si="17">+F41*7.09%</f>
        <v>1169.8500000000001</v>
      </c>
      <c r="O41" s="50">
        <f t="shared" ref="O41:O45" si="18">+F41*7.1%</f>
        <v>1171.5</v>
      </c>
      <c r="P41" s="50">
        <f t="shared" ref="P41:P45" si="19">+F41*1.1%</f>
        <v>181.50000000000003</v>
      </c>
      <c r="Q41" s="53">
        <f t="shared" si="14"/>
        <v>2522.8500000000004</v>
      </c>
    </row>
    <row r="42" spans="1:18" ht="23.25" x14ac:dyDescent="0.35">
      <c r="A42" s="48">
        <v>33</v>
      </c>
      <c r="B42" s="42" t="s">
        <v>181</v>
      </c>
      <c r="C42" s="42" t="s">
        <v>210</v>
      </c>
      <c r="D42" s="81" t="s">
        <v>182</v>
      </c>
      <c r="E42" s="81"/>
      <c r="F42" s="63">
        <v>35000</v>
      </c>
      <c r="G42" s="50">
        <f t="shared" ref="G42:G45" si="20">+F42*2.87%</f>
        <v>1004.5</v>
      </c>
      <c r="H42" s="51">
        <f t="shared" ref="H42:H45" si="21">+F42*3.04%</f>
        <v>1064</v>
      </c>
      <c r="I42" s="51">
        <v>25</v>
      </c>
      <c r="J42" s="52">
        <v>0</v>
      </c>
      <c r="K42" s="52"/>
      <c r="L42" s="33">
        <f t="shared" si="16"/>
        <v>2093.5</v>
      </c>
      <c r="M42" s="66">
        <f t="shared" si="5"/>
        <v>32906.5</v>
      </c>
      <c r="N42" s="50">
        <f t="shared" si="17"/>
        <v>2481.5</v>
      </c>
      <c r="O42" s="50">
        <f t="shared" si="18"/>
        <v>2485</v>
      </c>
      <c r="P42" s="50">
        <f t="shared" si="19"/>
        <v>385.00000000000006</v>
      </c>
      <c r="Q42" s="53">
        <f t="shared" si="14"/>
        <v>5351.5</v>
      </c>
    </row>
    <row r="43" spans="1:18" ht="23.25" x14ac:dyDescent="0.35">
      <c r="A43" s="48">
        <v>34</v>
      </c>
      <c r="B43" s="42" t="s">
        <v>211</v>
      </c>
      <c r="C43" s="42" t="s">
        <v>210</v>
      </c>
      <c r="D43" s="81" t="s">
        <v>212</v>
      </c>
      <c r="E43" s="81"/>
      <c r="F43" s="63">
        <v>35000</v>
      </c>
      <c r="G43" s="50">
        <f t="shared" si="20"/>
        <v>1004.5</v>
      </c>
      <c r="H43" s="51">
        <f t="shared" si="21"/>
        <v>1064</v>
      </c>
      <c r="I43" s="51">
        <v>25</v>
      </c>
      <c r="J43" s="52">
        <v>0</v>
      </c>
      <c r="K43" s="52"/>
      <c r="L43" s="33">
        <f t="shared" si="16"/>
        <v>2093.5</v>
      </c>
      <c r="M43" s="66">
        <f t="shared" si="5"/>
        <v>32906.5</v>
      </c>
      <c r="N43" s="50">
        <f t="shared" si="17"/>
        <v>2481.5</v>
      </c>
      <c r="O43" s="50">
        <f t="shared" si="18"/>
        <v>2485</v>
      </c>
      <c r="P43" s="50">
        <f t="shared" si="19"/>
        <v>385.00000000000006</v>
      </c>
      <c r="Q43" s="53">
        <f t="shared" si="14"/>
        <v>5351.5</v>
      </c>
    </row>
    <row r="44" spans="1:18" ht="23.25" x14ac:dyDescent="0.35">
      <c r="A44" s="48">
        <v>35</v>
      </c>
      <c r="B44" s="42" t="s">
        <v>213</v>
      </c>
      <c r="C44" s="42" t="s">
        <v>214</v>
      </c>
      <c r="D44" s="81" t="s">
        <v>215</v>
      </c>
      <c r="E44" s="81"/>
      <c r="F44" s="63">
        <v>25000</v>
      </c>
      <c r="G44" s="50">
        <f t="shared" si="20"/>
        <v>717.5</v>
      </c>
      <c r="H44" s="51">
        <f t="shared" si="21"/>
        <v>760</v>
      </c>
      <c r="I44" s="51">
        <v>25</v>
      </c>
      <c r="J44" s="52">
        <v>0</v>
      </c>
      <c r="K44" s="52"/>
      <c r="L44" s="33">
        <f t="shared" si="16"/>
        <v>1502.5</v>
      </c>
      <c r="M44" s="66">
        <f t="shared" si="5"/>
        <v>23497.5</v>
      </c>
      <c r="N44" s="50">
        <f t="shared" si="17"/>
        <v>1772.5000000000002</v>
      </c>
      <c r="O44" s="50">
        <f t="shared" si="18"/>
        <v>1774.9999999999998</v>
      </c>
      <c r="P44" s="50">
        <f t="shared" si="19"/>
        <v>275</v>
      </c>
      <c r="Q44" s="53">
        <f t="shared" si="14"/>
        <v>3822.5</v>
      </c>
    </row>
    <row r="45" spans="1:18" ht="23.25" x14ac:dyDescent="0.35">
      <c r="A45" s="48">
        <v>36</v>
      </c>
      <c r="B45" s="42" t="s">
        <v>216</v>
      </c>
      <c r="C45" s="42" t="s">
        <v>217</v>
      </c>
      <c r="D45" s="81" t="s">
        <v>218</v>
      </c>
      <c r="E45" s="81"/>
      <c r="F45" s="63">
        <v>30000</v>
      </c>
      <c r="G45" s="50">
        <f t="shared" si="20"/>
        <v>861</v>
      </c>
      <c r="H45" s="51">
        <f t="shared" si="21"/>
        <v>912</v>
      </c>
      <c r="I45" s="51">
        <v>25</v>
      </c>
      <c r="J45" s="52">
        <v>0</v>
      </c>
      <c r="K45" s="52"/>
      <c r="L45" s="33">
        <f t="shared" si="16"/>
        <v>1798</v>
      </c>
      <c r="M45" s="66">
        <f t="shared" si="5"/>
        <v>28202</v>
      </c>
      <c r="N45" s="50">
        <f t="shared" si="17"/>
        <v>2127</v>
      </c>
      <c r="O45" s="50">
        <f t="shared" si="18"/>
        <v>2130</v>
      </c>
      <c r="P45" s="50">
        <f t="shared" si="19"/>
        <v>330.00000000000006</v>
      </c>
      <c r="Q45" s="53">
        <f t="shared" si="14"/>
        <v>4587</v>
      </c>
    </row>
    <row r="46" spans="1:18" ht="36.75" customHeight="1" x14ac:dyDescent="0.4">
      <c r="C46" s="12"/>
      <c r="D46" s="78" t="s">
        <v>159</v>
      </c>
      <c r="E46" s="78"/>
      <c r="F46" s="63">
        <f>SUM(F10:F45)</f>
        <v>1707900</v>
      </c>
      <c r="G46" s="63">
        <v>49016.75</v>
      </c>
      <c r="H46" s="63">
        <f t="shared" ref="H46:P46" si="22">SUM(H10:H45)</f>
        <v>49775.749999999993</v>
      </c>
      <c r="I46" s="63">
        <f t="shared" si="22"/>
        <v>900</v>
      </c>
      <c r="J46" s="63">
        <f>SUM(J10:J45)</f>
        <v>127975.01999999997</v>
      </c>
      <c r="K46" s="63">
        <f t="shared" si="22"/>
        <v>0</v>
      </c>
      <c r="L46" s="63">
        <f>SUM(G46:J46)</f>
        <v>227667.51999999996</v>
      </c>
      <c r="M46" s="63">
        <v>1480232.48</v>
      </c>
      <c r="N46" s="63">
        <v>116088.85</v>
      </c>
      <c r="O46" s="63">
        <f t="shared" si="22"/>
        <v>121260.9</v>
      </c>
      <c r="P46" s="63">
        <f t="shared" si="22"/>
        <v>13762.21</v>
      </c>
      <c r="Q46" s="63">
        <f>SUM(N46:P46)</f>
        <v>251111.96</v>
      </c>
    </row>
    <row r="47" spans="1:18" x14ac:dyDescent="0.3">
      <c r="F47" s="7"/>
    </row>
    <row r="48" spans="1:18" x14ac:dyDescent="0.3">
      <c r="F48" s="7"/>
    </row>
    <row r="50" spans="1:18" ht="23.25" x14ac:dyDescent="0.35">
      <c r="B50" s="10"/>
      <c r="E50" s="20"/>
      <c r="F50" s="24"/>
      <c r="N50" s="22"/>
    </row>
    <row r="51" spans="1:18" ht="26.25" x14ac:dyDescent="0.4">
      <c r="B51" s="100" t="s">
        <v>94</v>
      </c>
      <c r="C51" s="100"/>
      <c r="E51" s="20"/>
      <c r="F51" s="25"/>
    </row>
    <row r="52" spans="1:18" ht="23.25" x14ac:dyDescent="0.35">
      <c r="B52" s="97" t="s">
        <v>93</v>
      </c>
      <c r="C52" s="97"/>
      <c r="E52" s="20"/>
      <c r="F52" s="26"/>
    </row>
    <row r="53" spans="1:18" s="2" customFormat="1" ht="23.25" x14ac:dyDescent="0.35">
      <c r="A53" s="1"/>
      <c r="B53" s="8"/>
      <c r="C53" s="3"/>
      <c r="D53" s="5"/>
      <c r="E53" s="13"/>
      <c r="F53" s="16"/>
      <c r="L53" s="6"/>
      <c r="Q53" s="6"/>
    </row>
    <row r="54" spans="1:18" s="2" customFormat="1" x14ac:dyDescent="0.3">
      <c r="A54" s="1"/>
      <c r="B54" s="8"/>
      <c r="C54" s="3"/>
      <c r="D54" s="5"/>
      <c r="E54" s="17"/>
      <c r="F54" s="7"/>
      <c r="L54" s="6"/>
      <c r="Q54" s="6"/>
    </row>
    <row r="55" spans="1:18" s="2" customFormat="1" x14ac:dyDescent="0.3">
      <c r="A55" s="1"/>
      <c r="B55" s="8"/>
      <c r="C55" s="3"/>
      <c r="D55" s="5"/>
      <c r="E55" s="17"/>
      <c r="F55" s="8"/>
      <c r="L55" s="6"/>
      <c r="Q55" s="6"/>
    </row>
    <row r="56" spans="1:18" s="34" customFormat="1" ht="29.25" customHeight="1" x14ac:dyDescent="0.35">
      <c r="A56" s="28">
        <v>5</v>
      </c>
      <c r="B56" s="29" t="s">
        <v>65</v>
      </c>
      <c r="C56" s="76" t="s">
        <v>1</v>
      </c>
      <c r="D56" s="31" t="s">
        <v>66</v>
      </c>
      <c r="E56" s="31" t="s">
        <v>67</v>
      </c>
      <c r="F56" s="62">
        <v>23100</v>
      </c>
      <c r="G56" s="32">
        <f t="shared" ref="G56" si="23">+F56*2.87%</f>
        <v>662.97</v>
      </c>
      <c r="H56" s="32">
        <f t="shared" ref="H56" si="24">+F56*3.04%</f>
        <v>702.24</v>
      </c>
      <c r="I56" s="32">
        <v>25</v>
      </c>
      <c r="J56" s="32">
        <v>0</v>
      </c>
      <c r="K56" s="32"/>
      <c r="L56" s="33">
        <f t="shared" ref="L56" si="25">+G56+H56+I56+J56+K56</f>
        <v>1390.21</v>
      </c>
      <c r="M56" s="66">
        <f t="shared" ref="M56" si="26">+F56-L56</f>
        <v>21709.79</v>
      </c>
      <c r="N56" s="32">
        <f t="shared" ref="N56" si="27">+F56*7.09%</f>
        <v>1637.7900000000002</v>
      </c>
      <c r="O56" s="50">
        <f t="shared" ref="O56" si="28">+F56*7.1%</f>
        <v>1640.1</v>
      </c>
      <c r="P56" s="51">
        <f t="shared" ref="P56" si="29">+F56*1.1%</f>
        <v>254.10000000000002</v>
      </c>
      <c r="Q56" s="33">
        <f t="shared" ref="Q56" si="30">+N56+O56+P56</f>
        <v>3531.9900000000002</v>
      </c>
      <c r="R56" s="79"/>
    </row>
    <row r="57" spans="1:18" s="2" customFormat="1" ht="23.25" x14ac:dyDescent="0.35">
      <c r="A57" s="28">
        <v>8</v>
      </c>
      <c r="B57" s="29" t="s">
        <v>20</v>
      </c>
      <c r="C57" s="76" t="s">
        <v>0</v>
      </c>
      <c r="D57" s="31" t="s">
        <v>21</v>
      </c>
      <c r="E57" s="31" t="s">
        <v>52</v>
      </c>
      <c r="F57" s="62">
        <v>45000</v>
      </c>
      <c r="G57" s="32">
        <f>+F57*2.87%</f>
        <v>1291.5</v>
      </c>
      <c r="H57" s="32">
        <f t="shared" ref="H57" si="31">+F57*3.04%</f>
        <v>1368</v>
      </c>
      <c r="I57" s="32">
        <v>25</v>
      </c>
      <c r="J57" s="32">
        <v>1148.33</v>
      </c>
      <c r="K57" s="32"/>
      <c r="L57" s="33">
        <f t="shared" ref="L57" si="32">+G57+H57+I57+J57+K57</f>
        <v>3832.83</v>
      </c>
      <c r="M57" s="66">
        <f t="shared" ref="M57" si="33">+F57-L57</f>
        <v>41167.17</v>
      </c>
      <c r="N57" s="32">
        <f t="shared" ref="N57" si="34">+F57*7.09%</f>
        <v>3190.5</v>
      </c>
      <c r="O57" s="50">
        <f t="shared" ref="O57" si="35">+F57*7.1%</f>
        <v>3194.9999999999995</v>
      </c>
      <c r="P57" s="51">
        <f t="shared" ref="P57" si="36">+F57*1.1%</f>
        <v>495.00000000000006</v>
      </c>
      <c r="Q57" s="33">
        <f t="shared" ref="Q57" si="37">+N57+O57+P57</f>
        <v>6880.5</v>
      </c>
    </row>
    <row r="58" spans="1:18" s="2" customFormat="1" ht="23.25" x14ac:dyDescent="0.35">
      <c r="A58" s="1"/>
      <c r="B58" s="8"/>
      <c r="C58" s="3"/>
      <c r="D58" s="5"/>
      <c r="E58" s="13"/>
      <c r="F58" s="15"/>
      <c r="G58" s="5"/>
      <c r="H58" s="13"/>
      <c r="L58" s="6"/>
      <c r="Q58" s="6"/>
    </row>
    <row r="59" spans="1:18" s="2" customFormat="1" ht="23.25" x14ac:dyDescent="0.35">
      <c r="A59" s="1"/>
      <c r="B59" s="8"/>
      <c r="C59" s="3"/>
      <c r="D59" s="5"/>
      <c r="E59" s="16"/>
      <c r="F59" s="16"/>
      <c r="G59" s="5"/>
      <c r="H59" s="16"/>
      <c r="L59" s="6"/>
      <c r="Q59" s="6"/>
    </row>
    <row r="60" spans="1:18" s="2" customFormat="1" ht="23.25" x14ac:dyDescent="0.35">
      <c r="A60" s="1"/>
      <c r="B60" s="8"/>
      <c r="C60" s="3"/>
      <c r="D60" s="5"/>
      <c r="E60" s="16"/>
      <c r="F60" s="16"/>
      <c r="G60" s="5"/>
      <c r="H60" s="16"/>
      <c r="L60" s="6"/>
      <c r="Q60" s="6"/>
    </row>
    <row r="61" spans="1:18" s="2" customFormat="1" x14ac:dyDescent="0.3">
      <c r="A61" s="1"/>
      <c r="B61" s="8"/>
      <c r="C61" s="3"/>
      <c r="D61" s="5"/>
      <c r="E61" s="18"/>
      <c r="F61" s="18"/>
      <c r="G61" s="5"/>
      <c r="H61" s="18"/>
      <c r="L61" s="6"/>
      <c r="Q61" s="6"/>
    </row>
    <row r="62" spans="1:18" s="2" customFormat="1" x14ac:dyDescent="0.3">
      <c r="A62" s="1"/>
      <c r="B62" s="8"/>
      <c r="C62" s="3"/>
      <c r="D62" s="5"/>
      <c r="E62" s="18"/>
      <c r="F62" s="18"/>
      <c r="G62" s="5"/>
      <c r="H62" s="18"/>
      <c r="L62" s="6"/>
      <c r="Q62" s="6"/>
    </row>
    <row r="63" spans="1:18" s="2" customFormat="1" x14ac:dyDescent="0.3">
      <c r="A63" s="1"/>
      <c r="B63" s="8"/>
      <c r="C63" s="3"/>
      <c r="D63" s="5"/>
      <c r="E63" s="18"/>
      <c r="F63" s="18"/>
      <c r="G63" s="5"/>
      <c r="H63" s="18"/>
      <c r="L63" s="6"/>
      <c r="Q63" s="6"/>
    </row>
    <row r="64" spans="1:18" s="2" customFormat="1" ht="23.25" x14ac:dyDescent="0.35">
      <c r="A64" s="1"/>
      <c r="B64" s="8"/>
      <c r="C64" s="3"/>
      <c r="D64" s="5"/>
      <c r="E64" s="13"/>
      <c r="F64" s="7"/>
      <c r="L64" s="6"/>
      <c r="Q64" s="6"/>
    </row>
    <row r="65" spans="1:17" s="2" customFormat="1" ht="23.25" x14ac:dyDescent="0.35">
      <c r="A65" s="1"/>
      <c r="B65" s="8"/>
      <c r="C65" s="3"/>
      <c r="D65" s="5"/>
      <c r="E65" s="19"/>
      <c r="F65" s="14"/>
      <c r="L65" s="6"/>
      <c r="Q65" s="6"/>
    </row>
    <row r="66" spans="1:17" s="2" customFormat="1" ht="23.25" x14ac:dyDescent="0.35">
      <c r="A66" s="1"/>
      <c r="B66" s="8"/>
      <c r="C66" s="3"/>
      <c r="D66" s="5"/>
      <c r="E66" s="13"/>
      <c r="F66" s="15"/>
      <c r="G66" s="5"/>
      <c r="H66" s="13"/>
      <c r="L66" s="6"/>
      <c r="Q66" s="6"/>
    </row>
    <row r="67" spans="1:17" s="2" customFormat="1" ht="23.25" x14ac:dyDescent="0.35">
      <c r="A67" s="1"/>
      <c r="B67" s="8"/>
      <c r="C67" s="3"/>
      <c r="D67" s="5"/>
      <c r="E67" s="13"/>
      <c r="F67" s="15"/>
      <c r="G67" s="5"/>
      <c r="H67" s="13"/>
      <c r="L67" s="6"/>
      <c r="Q67" s="6"/>
    </row>
    <row r="68" spans="1:17" s="2" customFormat="1" ht="23.25" x14ac:dyDescent="0.35">
      <c r="A68" s="1"/>
      <c r="B68" s="8"/>
      <c r="C68" s="3"/>
      <c r="D68" s="5"/>
      <c r="E68" s="16"/>
      <c r="F68" s="16"/>
      <c r="G68" s="5"/>
      <c r="H68" s="16"/>
      <c r="L68" s="6"/>
      <c r="Q68" s="6"/>
    </row>
    <row r="69" spans="1:17" s="2" customFormat="1" ht="23.25" x14ac:dyDescent="0.35">
      <c r="A69" s="1"/>
      <c r="B69" s="8"/>
      <c r="C69" s="3"/>
      <c r="D69" s="5"/>
      <c r="E69" s="16"/>
      <c r="F69" s="8"/>
      <c r="G69" s="5"/>
      <c r="H69" s="16"/>
      <c r="L69" s="6"/>
      <c r="Q69" s="6"/>
    </row>
    <row r="70" spans="1:17" s="2" customFormat="1" x14ac:dyDescent="0.3">
      <c r="A70" s="1"/>
      <c r="B70" s="8"/>
      <c r="C70" s="3"/>
      <c r="D70" s="5"/>
      <c r="E70" s="18"/>
      <c r="F70" s="8"/>
      <c r="G70" s="5"/>
      <c r="H70" s="18"/>
      <c r="L70" s="6"/>
      <c r="Q70" s="6"/>
    </row>
    <row r="71" spans="1:17" s="2" customFormat="1" x14ac:dyDescent="0.3">
      <c r="A71" s="1"/>
      <c r="B71" s="8"/>
      <c r="C71" s="3"/>
      <c r="D71" s="5"/>
      <c r="E71" s="18"/>
      <c r="F71" s="8"/>
      <c r="G71" s="5"/>
      <c r="H71" s="18"/>
      <c r="L71" s="6"/>
      <c r="Q71" s="6"/>
    </row>
    <row r="72" spans="1:17" s="2" customFormat="1" x14ac:dyDescent="0.3">
      <c r="A72" s="1"/>
      <c r="B72" s="8"/>
      <c r="C72" s="3"/>
      <c r="D72" s="5"/>
      <c r="E72" s="18"/>
      <c r="F72" s="8"/>
      <c r="G72" s="5"/>
      <c r="H72" s="18"/>
      <c r="L72" s="6"/>
      <c r="Q72" s="6"/>
    </row>
    <row r="73" spans="1:17" s="2" customFormat="1" x14ac:dyDescent="0.3">
      <c r="A73" s="1"/>
      <c r="B73" s="8"/>
      <c r="C73" s="3"/>
      <c r="D73" s="5"/>
      <c r="E73" s="17"/>
      <c r="F73" s="8"/>
      <c r="L73" s="6"/>
      <c r="Q73" s="6"/>
    </row>
    <row r="74" spans="1:17" s="2" customFormat="1" x14ac:dyDescent="0.3">
      <c r="A74" s="1"/>
      <c r="B74" s="8"/>
      <c r="C74" s="3"/>
      <c r="D74" s="5"/>
      <c r="E74" s="17"/>
      <c r="F74" s="8"/>
      <c r="L74" s="6"/>
      <c r="Q74" s="6"/>
    </row>
  </sheetData>
  <autoFilter ref="B9:Q46" xr:uid="{00000000-0009-0000-0000-000001000000}">
    <sortState xmlns:xlrd2="http://schemas.microsoft.com/office/spreadsheetml/2017/richdata2" ref="B13:Q13">
      <sortCondition descending="1" ref="B7:B51"/>
    </sortState>
  </autoFilter>
  <mergeCells count="6">
    <mergeCell ref="B52:C52"/>
    <mergeCell ref="B5:Q5"/>
    <mergeCell ref="B6:Q6"/>
    <mergeCell ref="G8:L8"/>
    <mergeCell ref="N8:Q8"/>
    <mergeCell ref="B51:C51"/>
  </mergeCells>
  <conditionalFormatting sqref="E24:E26">
    <cfRule type="duplicateValues" dxfId="37" priority="24"/>
  </conditionalFormatting>
  <conditionalFormatting sqref="E24:E26">
    <cfRule type="duplicateValues" dxfId="36" priority="25"/>
  </conditionalFormatting>
  <conditionalFormatting sqref="D22">
    <cfRule type="duplicateValues" dxfId="35" priority="34"/>
    <cfRule type="duplicateValues" dxfId="34" priority="35"/>
  </conditionalFormatting>
  <conditionalFormatting sqref="D22">
    <cfRule type="duplicateValues" dxfId="33" priority="36"/>
    <cfRule type="duplicateValues" dxfId="32" priority="37"/>
    <cfRule type="duplicateValues" dxfId="31" priority="38"/>
  </conditionalFormatting>
  <conditionalFormatting sqref="E22">
    <cfRule type="duplicateValues" dxfId="30" priority="39"/>
  </conditionalFormatting>
  <conditionalFormatting sqref="D37:D40">
    <cfRule type="duplicateValues" dxfId="29" priority="103"/>
    <cfRule type="duplicateValues" dxfId="28" priority="104"/>
  </conditionalFormatting>
  <conditionalFormatting sqref="D37:D40">
    <cfRule type="duplicateValues" dxfId="27" priority="105"/>
    <cfRule type="duplicateValues" dxfId="26" priority="106"/>
    <cfRule type="duplicateValues" dxfId="25" priority="107"/>
  </conditionalFormatting>
  <conditionalFormatting sqref="E41:E45">
    <cfRule type="duplicateValues" dxfId="24" priority="6"/>
  </conditionalFormatting>
  <conditionalFormatting sqref="D41:D45">
    <cfRule type="duplicateValues" dxfId="23" priority="7"/>
    <cfRule type="duplicateValues" dxfId="22" priority="8"/>
  </conditionalFormatting>
  <conditionalFormatting sqref="D41:D45">
    <cfRule type="duplicateValues" dxfId="21" priority="9"/>
    <cfRule type="duplicateValues" dxfId="20" priority="10"/>
    <cfRule type="duplicateValues" dxfId="19" priority="11"/>
  </conditionalFormatting>
  <conditionalFormatting sqref="D41:D45">
    <cfRule type="duplicateValues" dxfId="18" priority="12"/>
  </conditionalFormatting>
  <conditionalFormatting sqref="D24:D36">
    <cfRule type="duplicateValues" dxfId="17" priority="109"/>
    <cfRule type="duplicateValues" dxfId="16" priority="110"/>
  </conditionalFormatting>
  <conditionalFormatting sqref="D24:D36">
    <cfRule type="duplicateValues" dxfId="15" priority="113"/>
    <cfRule type="duplicateValues" dxfId="14" priority="114"/>
    <cfRule type="duplicateValues" dxfId="13" priority="115"/>
  </conditionalFormatting>
  <conditionalFormatting sqref="E24:E26 E30:E40">
    <cfRule type="duplicateValues" dxfId="12" priority="119"/>
  </conditionalFormatting>
  <conditionalFormatting sqref="D57">
    <cfRule type="duplicateValues" dxfId="11" priority="4"/>
  </conditionalFormatting>
  <conditionalFormatting sqref="E57">
    <cfRule type="duplicateValues" dxfId="10" priority="3"/>
  </conditionalFormatting>
  <conditionalFormatting sqref="D56">
    <cfRule type="duplicateValues" dxfId="9" priority="1"/>
  </conditionalFormatting>
  <conditionalFormatting sqref="E56">
    <cfRule type="duplicateValues" dxfId="8" priority="2"/>
  </conditionalFormatting>
  <conditionalFormatting sqref="D10:D40">
    <cfRule type="duplicateValues" dxfId="7" priority="128"/>
  </conditionalFormatting>
  <conditionalFormatting sqref="E10:E45">
    <cfRule type="duplicateValues" dxfId="6" priority="130"/>
  </conditionalFormatting>
  <pageMargins left="0.35433070866141736" right="0.25" top="0.31496062992125984" bottom="0.35433070866141736" header="0.23622047244094491" footer="0.27559055118110237"/>
  <pageSetup paperSize="5" scale="36" orientation="landscape" r:id="rId1"/>
  <rowBreaks count="1" manualBreakCount="1">
    <brk id="53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E73"/>
  <sheetViews>
    <sheetView tabSelected="1" view="pageBreakPreview" topLeftCell="A31" zoomScale="70" zoomScaleNormal="70" zoomScaleSheetLayoutView="70" workbookViewId="0">
      <selection activeCell="E64" sqref="E64"/>
    </sheetView>
  </sheetViews>
  <sheetFormatPr baseColWidth="10" defaultColWidth="11.42578125" defaultRowHeight="18.75" x14ac:dyDescent="0.3"/>
  <cols>
    <col min="1" max="1" width="5.140625" style="1" customWidth="1"/>
    <col min="2" max="2" width="67.28515625" style="8" customWidth="1"/>
    <col min="3" max="3" width="104.42578125" style="3" customWidth="1"/>
    <col min="4" max="4" width="24.5703125" style="8" customWidth="1"/>
    <col min="5" max="16384" width="11.42578125" style="1"/>
  </cols>
  <sheetData>
    <row r="6" spans="1:5" ht="31.5" x14ac:dyDescent="0.5">
      <c r="B6" s="99" t="s">
        <v>160</v>
      </c>
      <c r="C6" s="99"/>
      <c r="D6" s="99"/>
    </row>
    <row r="7" spans="1:5" ht="31.5" x14ac:dyDescent="0.5">
      <c r="B7" s="96" t="s">
        <v>231</v>
      </c>
      <c r="C7" s="96"/>
      <c r="D7" s="95"/>
    </row>
    <row r="8" spans="1:5" ht="55.5" customHeight="1" x14ac:dyDescent="0.9">
      <c r="B8" s="9" t="s">
        <v>219</v>
      </c>
    </row>
    <row r="9" spans="1:5" s="87" customFormat="1" ht="90.75" customHeight="1" x14ac:dyDescent="0.45">
      <c r="A9" s="83"/>
      <c r="B9" s="84" t="s">
        <v>2</v>
      </c>
      <c r="C9" s="85" t="s">
        <v>4</v>
      </c>
      <c r="D9" s="86" t="s">
        <v>42</v>
      </c>
    </row>
    <row r="10" spans="1:5" s="34" customFormat="1" ht="29.25" customHeight="1" x14ac:dyDescent="0.35">
      <c r="A10" s="28">
        <v>1</v>
      </c>
      <c r="B10" s="29" t="s">
        <v>83</v>
      </c>
      <c r="C10" s="76" t="s">
        <v>10</v>
      </c>
      <c r="D10" s="62">
        <v>200000</v>
      </c>
      <c r="E10" s="79"/>
    </row>
    <row r="11" spans="1:5" s="34" customFormat="1" ht="29.25" customHeight="1" x14ac:dyDescent="0.35">
      <c r="A11" s="28">
        <v>2</v>
      </c>
      <c r="B11" s="29" t="s">
        <v>61</v>
      </c>
      <c r="C11" s="76" t="s">
        <v>62</v>
      </c>
      <c r="D11" s="62">
        <v>35000</v>
      </c>
      <c r="E11" s="79"/>
    </row>
    <row r="12" spans="1:5" s="34" customFormat="1" ht="29.25" customHeight="1" x14ac:dyDescent="0.35">
      <c r="A12" s="28">
        <v>3</v>
      </c>
      <c r="B12" s="29" t="s">
        <v>5</v>
      </c>
      <c r="C12" s="76" t="s">
        <v>7</v>
      </c>
      <c r="D12" s="62">
        <v>35000</v>
      </c>
      <c r="E12" s="79"/>
    </row>
    <row r="13" spans="1:5" s="34" customFormat="1" ht="29.25" customHeight="1" x14ac:dyDescent="0.35">
      <c r="A13" s="28">
        <v>4</v>
      </c>
      <c r="B13" s="29" t="s">
        <v>8</v>
      </c>
      <c r="C13" s="76" t="s">
        <v>9</v>
      </c>
      <c r="D13" s="62">
        <v>32000</v>
      </c>
      <c r="E13" s="79"/>
    </row>
    <row r="14" spans="1:5" s="34" customFormat="1" ht="29.25" customHeight="1" x14ac:dyDescent="0.35">
      <c r="A14" s="28">
        <v>5</v>
      </c>
      <c r="B14" s="29" t="s">
        <v>14</v>
      </c>
      <c r="C14" s="76" t="s">
        <v>16</v>
      </c>
      <c r="D14" s="62">
        <v>65000</v>
      </c>
      <c r="E14" s="79"/>
    </row>
    <row r="15" spans="1:5" s="34" customFormat="1" ht="29.25" customHeight="1" x14ac:dyDescent="0.35">
      <c r="A15" s="28">
        <v>6</v>
      </c>
      <c r="B15" s="29" t="s">
        <v>22</v>
      </c>
      <c r="C15" s="76" t="s">
        <v>166</v>
      </c>
      <c r="D15" s="62">
        <v>75000</v>
      </c>
      <c r="E15" s="79"/>
    </row>
    <row r="16" spans="1:5" s="34" customFormat="1" ht="29.25" customHeight="1" x14ac:dyDescent="0.35">
      <c r="A16" s="28">
        <v>7</v>
      </c>
      <c r="B16" s="29" t="s">
        <v>25</v>
      </c>
      <c r="C16" s="76" t="s">
        <v>68</v>
      </c>
      <c r="D16" s="62">
        <v>35000</v>
      </c>
      <c r="E16" s="79"/>
    </row>
    <row r="17" spans="1:5" s="34" customFormat="1" ht="27" customHeight="1" x14ac:dyDescent="0.35">
      <c r="A17" s="28">
        <v>8</v>
      </c>
      <c r="B17" s="29" t="s">
        <v>27</v>
      </c>
      <c r="C17" s="76" t="s">
        <v>29</v>
      </c>
      <c r="D17" s="62">
        <v>15400</v>
      </c>
      <c r="E17" s="79"/>
    </row>
    <row r="18" spans="1:5" s="34" customFormat="1" ht="27" customHeight="1" x14ac:dyDescent="0.35">
      <c r="A18" s="28">
        <v>9</v>
      </c>
      <c r="B18" s="29" t="s">
        <v>45</v>
      </c>
      <c r="C18" s="76" t="s">
        <v>29</v>
      </c>
      <c r="D18" s="62">
        <v>15400</v>
      </c>
      <c r="E18" s="79"/>
    </row>
    <row r="19" spans="1:5" s="40" customFormat="1" ht="42" customHeight="1" x14ac:dyDescent="0.35">
      <c r="A19" s="28">
        <v>10</v>
      </c>
      <c r="B19" s="29" t="s">
        <v>30</v>
      </c>
      <c r="C19" s="77" t="s">
        <v>32</v>
      </c>
      <c r="D19" s="62">
        <v>26250</v>
      </c>
      <c r="E19" s="79"/>
    </row>
    <row r="20" spans="1:5" s="40" customFormat="1" ht="32.25" customHeight="1" x14ac:dyDescent="0.35">
      <c r="A20" s="28">
        <v>11</v>
      </c>
      <c r="B20" s="29" t="s">
        <v>36</v>
      </c>
      <c r="C20" s="77" t="s">
        <v>38</v>
      </c>
      <c r="D20" s="62">
        <v>26250</v>
      </c>
      <c r="E20" s="79"/>
    </row>
    <row r="21" spans="1:5" s="40" customFormat="1" ht="32.25" customHeight="1" x14ac:dyDescent="0.35">
      <c r="A21" s="28">
        <v>12</v>
      </c>
      <c r="B21" s="42" t="s">
        <v>81</v>
      </c>
      <c r="C21" s="43" t="s">
        <v>0</v>
      </c>
      <c r="D21" s="62">
        <v>45000</v>
      </c>
      <c r="E21" s="79"/>
    </row>
    <row r="22" spans="1:5" s="40" customFormat="1" ht="42" customHeight="1" x14ac:dyDescent="0.35">
      <c r="A22" s="28">
        <v>13</v>
      </c>
      <c r="B22" s="29" t="s">
        <v>95</v>
      </c>
      <c r="C22" s="77" t="s">
        <v>92</v>
      </c>
      <c r="D22" s="62">
        <v>85000</v>
      </c>
      <c r="E22" s="79"/>
    </row>
    <row r="23" spans="1:5" s="40" customFormat="1" ht="34.5" customHeight="1" x14ac:dyDescent="0.35">
      <c r="A23" s="28">
        <v>14</v>
      </c>
      <c r="B23" s="42" t="s">
        <v>98</v>
      </c>
      <c r="C23" s="77" t="s">
        <v>99</v>
      </c>
      <c r="D23" s="62">
        <v>135000</v>
      </c>
      <c r="E23" s="79"/>
    </row>
    <row r="24" spans="1:5" s="40" customFormat="1" ht="42" customHeight="1" x14ac:dyDescent="0.35">
      <c r="A24" s="28">
        <v>15</v>
      </c>
      <c r="B24" s="42" t="s">
        <v>102</v>
      </c>
      <c r="C24" s="77" t="s">
        <v>35</v>
      </c>
      <c r="D24" s="62">
        <v>15000</v>
      </c>
      <c r="E24" s="79"/>
    </row>
    <row r="25" spans="1:5" s="40" customFormat="1" ht="42" customHeight="1" x14ac:dyDescent="0.35">
      <c r="A25" s="28">
        <v>16</v>
      </c>
      <c r="B25" s="42" t="s">
        <v>105</v>
      </c>
      <c r="C25" s="76" t="s">
        <v>13</v>
      </c>
      <c r="D25" s="62">
        <v>55000</v>
      </c>
      <c r="E25" s="79"/>
    </row>
    <row r="26" spans="1:5" s="40" customFormat="1" ht="35.25" customHeight="1" x14ac:dyDescent="0.35">
      <c r="A26" s="28">
        <v>17</v>
      </c>
      <c r="B26" s="42" t="s">
        <v>108</v>
      </c>
      <c r="C26" s="77" t="s">
        <v>109</v>
      </c>
      <c r="D26" s="62">
        <v>85000</v>
      </c>
      <c r="E26" s="79"/>
    </row>
    <row r="27" spans="1:5" s="40" customFormat="1" ht="33" customHeight="1" x14ac:dyDescent="0.35">
      <c r="A27" s="28">
        <v>18</v>
      </c>
      <c r="B27" s="42" t="s">
        <v>112</v>
      </c>
      <c r="C27" s="43" t="s">
        <v>113</v>
      </c>
      <c r="D27" s="62">
        <v>140000</v>
      </c>
      <c r="E27" s="79"/>
    </row>
    <row r="28" spans="1:5" s="40" customFormat="1" ht="33" customHeight="1" x14ac:dyDescent="0.35">
      <c r="A28" s="28">
        <v>19</v>
      </c>
      <c r="B28" s="42" t="s">
        <v>116</v>
      </c>
      <c r="C28" s="77" t="s">
        <v>117</v>
      </c>
      <c r="D28" s="62">
        <v>16500</v>
      </c>
      <c r="E28" s="79"/>
    </row>
    <row r="29" spans="1:5" s="40" customFormat="1" ht="33" customHeight="1" x14ac:dyDescent="0.35">
      <c r="A29" s="28">
        <v>20</v>
      </c>
      <c r="B29" s="42" t="s">
        <v>120</v>
      </c>
      <c r="C29" s="77" t="s">
        <v>121</v>
      </c>
      <c r="D29" s="62">
        <v>26250</v>
      </c>
      <c r="E29" s="79"/>
    </row>
    <row r="30" spans="1:5" s="40" customFormat="1" ht="42" customHeight="1" x14ac:dyDescent="0.35">
      <c r="A30" s="28">
        <v>21</v>
      </c>
      <c r="B30" s="42" t="s">
        <v>124</v>
      </c>
      <c r="C30" s="77" t="s">
        <v>125</v>
      </c>
      <c r="D30" s="62">
        <v>85000</v>
      </c>
      <c r="E30" s="79"/>
    </row>
    <row r="31" spans="1:5" s="40" customFormat="1" ht="25.5" customHeight="1" x14ac:dyDescent="0.35">
      <c r="A31" s="28">
        <v>22</v>
      </c>
      <c r="B31" s="42" t="s">
        <v>132</v>
      </c>
      <c r="C31" s="77" t="s">
        <v>133</v>
      </c>
      <c r="D31" s="62">
        <v>35000</v>
      </c>
      <c r="E31" s="79"/>
    </row>
    <row r="32" spans="1:5" s="40" customFormat="1" ht="27.75" customHeight="1" x14ac:dyDescent="0.35">
      <c r="A32" s="28">
        <v>23</v>
      </c>
      <c r="B32" s="42" t="s">
        <v>137</v>
      </c>
      <c r="C32" s="76" t="s">
        <v>138</v>
      </c>
      <c r="D32" s="63">
        <v>20000</v>
      </c>
      <c r="E32" s="79"/>
    </row>
    <row r="33" spans="1:5" s="40" customFormat="1" ht="27.75" customHeight="1" x14ac:dyDescent="0.35">
      <c r="A33" s="28">
        <v>24</v>
      </c>
      <c r="B33" s="42" t="s">
        <v>140</v>
      </c>
      <c r="C33" s="76" t="s">
        <v>138</v>
      </c>
      <c r="D33" s="63">
        <v>16500</v>
      </c>
      <c r="E33" s="79"/>
    </row>
    <row r="34" spans="1:5" s="40" customFormat="1" ht="27.75" customHeight="1" x14ac:dyDescent="0.35">
      <c r="A34" s="28">
        <v>25</v>
      </c>
      <c r="B34" s="42" t="s">
        <v>144</v>
      </c>
      <c r="C34" s="76" t="s">
        <v>138</v>
      </c>
      <c r="D34" s="63">
        <v>16500</v>
      </c>
      <c r="E34" s="79"/>
    </row>
    <row r="35" spans="1:5" s="40" customFormat="1" ht="27.75" customHeight="1" x14ac:dyDescent="0.35">
      <c r="A35" s="28">
        <v>26</v>
      </c>
      <c r="B35" s="42" t="s">
        <v>146</v>
      </c>
      <c r="C35" s="76" t="s">
        <v>138</v>
      </c>
      <c r="D35" s="63">
        <v>16500</v>
      </c>
      <c r="E35" s="79"/>
    </row>
    <row r="36" spans="1:5" s="40" customFormat="1" ht="27.75" customHeight="1" x14ac:dyDescent="0.35">
      <c r="A36" s="28">
        <v>27</v>
      </c>
      <c r="B36" s="42" t="s">
        <v>172</v>
      </c>
      <c r="C36" s="76" t="s">
        <v>176</v>
      </c>
      <c r="D36" s="63">
        <v>26250</v>
      </c>
      <c r="E36" s="79"/>
    </row>
    <row r="37" spans="1:5" s="40" customFormat="1" ht="27.75" customHeight="1" x14ac:dyDescent="0.35">
      <c r="A37" s="28">
        <v>28</v>
      </c>
      <c r="B37" s="42" t="s">
        <v>171</v>
      </c>
      <c r="C37" s="42" t="s">
        <v>162</v>
      </c>
      <c r="D37" s="63">
        <v>55000</v>
      </c>
      <c r="E37" s="79"/>
    </row>
    <row r="38" spans="1:5" s="40" customFormat="1" ht="27.75" customHeight="1" x14ac:dyDescent="0.35">
      <c r="A38" s="28">
        <v>29</v>
      </c>
      <c r="B38" s="42" t="s">
        <v>173</v>
      </c>
      <c r="C38" s="42" t="s">
        <v>164</v>
      </c>
      <c r="D38" s="63">
        <v>70000</v>
      </c>
      <c r="E38" s="79"/>
    </row>
    <row r="39" spans="1:5" s="40" customFormat="1" ht="27.75" customHeight="1" x14ac:dyDescent="0.35">
      <c r="A39" s="28">
        <v>30</v>
      </c>
      <c r="B39" s="42" t="s">
        <v>174</v>
      </c>
      <c r="C39" s="42" t="s">
        <v>179</v>
      </c>
      <c r="D39" s="63">
        <v>50000</v>
      </c>
      <c r="E39" s="79"/>
    </row>
    <row r="40" spans="1:5" ht="23.25" x14ac:dyDescent="0.35">
      <c r="A40" s="28">
        <v>31</v>
      </c>
      <c r="B40" s="42" t="s">
        <v>178</v>
      </c>
      <c r="C40" s="42" t="s">
        <v>138</v>
      </c>
      <c r="D40" s="63">
        <v>16500</v>
      </c>
    </row>
    <row r="41" spans="1:5" ht="23.25" x14ac:dyDescent="0.35">
      <c r="A41" s="28">
        <v>32</v>
      </c>
      <c r="B41" s="42" t="s">
        <v>181</v>
      </c>
      <c r="C41" s="42" t="s">
        <v>210</v>
      </c>
      <c r="D41" s="63">
        <v>35000</v>
      </c>
    </row>
    <row r="42" spans="1:5" ht="23.25" x14ac:dyDescent="0.35">
      <c r="A42" s="28">
        <v>33</v>
      </c>
      <c r="B42" s="42" t="s">
        <v>211</v>
      </c>
      <c r="C42" s="42" t="s">
        <v>210</v>
      </c>
      <c r="D42" s="63">
        <v>35000</v>
      </c>
    </row>
    <row r="43" spans="1:5" ht="23.25" x14ac:dyDescent="0.35">
      <c r="A43" s="28">
        <v>34</v>
      </c>
      <c r="B43" s="42" t="s">
        <v>213</v>
      </c>
      <c r="C43" s="42" t="s">
        <v>214</v>
      </c>
      <c r="D43" s="63">
        <v>25000</v>
      </c>
    </row>
    <row r="44" spans="1:5" ht="23.25" x14ac:dyDescent="0.35">
      <c r="A44" s="28">
        <v>35</v>
      </c>
      <c r="B44" s="42" t="s">
        <v>216</v>
      </c>
      <c r="C44" s="42" t="s">
        <v>217</v>
      </c>
      <c r="D44" s="63">
        <v>45000</v>
      </c>
    </row>
    <row r="45" spans="1:5" ht="36.75" customHeight="1" x14ac:dyDescent="0.35">
      <c r="C45" s="12"/>
      <c r="D45" s="63">
        <f>SUM(D10:D44)</f>
        <v>1710300</v>
      </c>
    </row>
    <row r="46" spans="1:5" x14ac:dyDescent="0.3">
      <c r="D46" s="7"/>
    </row>
    <row r="47" spans="1:5" x14ac:dyDescent="0.3">
      <c r="D47" s="5"/>
    </row>
    <row r="48" spans="1:5" x14ac:dyDescent="0.3">
      <c r="D48" s="5"/>
    </row>
    <row r="49" spans="1:5" x14ac:dyDescent="0.3">
      <c r="B49" s="10"/>
      <c r="D49" s="5"/>
    </row>
    <row r="50" spans="1:5" ht="26.25" x14ac:dyDescent="0.4">
      <c r="B50" s="100" t="s">
        <v>94</v>
      </c>
      <c r="C50" s="100"/>
      <c r="D50" s="25"/>
    </row>
    <row r="51" spans="1:5" ht="23.25" x14ac:dyDescent="0.35">
      <c r="B51" s="97" t="s">
        <v>93</v>
      </c>
      <c r="C51" s="97"/>
      <c r="D51" s="26"/>
    </row>
    <row r="52" spans="1:5" s="2" customFormat="1" ht="23.25" x14ac:dyDescent="0.35">
      <c r="A52" s="1"/>
      <c r="B52" s="8"/>
      <c r="C52" s="3"/>
      <c r="D52" s="16"/>
    </row>
    <row r="53" spans="1:5" s="2" customFormat="1" x14ac:dyDescent="0.3">
      <c r="A53" s="1"/>
      <c r="B53" s="8"/>
      <c r="C53" s="3"/>
      <c r="D53" s="7"/>
    </row>
    <row r="54" spans="1:5" s="2" customFormat="1" x14ac:dyDescent="0.3">
      <c r="A54" s="1"/>
      <c r="B54" s="8"/>
      <c r="C54" s="3"/>
      <c r="D54" s="8"/>
    </row>
    <row r="55" spans="1:5" s="34" customFormat="1" ht="29.25" customHeight="1" x14ac:dyDescent="0.35">
      <c r="A55" s="28">
        <v>5</v>
      </c>
      <c r="B55" s="29" t="s">
        <v>65</v>
      </c>
      <c r="C55" s="76" t="s">
        <v>1</v>
      </c>
      <c r="D55" s="62">
        <v>23100</v>
      </c>
      <c r="E55" s="79"/>
    </row>
    <row r="56" spans="1:5" s="2" customFormat="1" ht="23.25" x14ac:dyDescent="0.35">
      <c r="A56" s="28">
        <v>8</v>
      </c>
      <c r="B56" s="29" t="s">
        <v>20</v>
      </c>
      <c r="C56" s="76" t="s">
        <v>0</v>
      </c>
      <c r="D56" s="62">
        <v>45000</v>
      </c>
    </row>
    <row r="57" spans="1:5" s="2" customFormat="1" ht="23.25" x14ac:dyDescent="0.35">
      <c r="A57" s="1"/>
      <c r="B57" s="8"/>
      <c r="C57" s="3"/>
      <c r="D57" s="15"/>
    </row>
    <row r="58" spans="1:5" ht="23.25" x14ac:dyDescent="0.35">
      <c r="A58" s="48">
        <v>36</v>
      </c>
      <c r="B58" s="42" t="s">
        <v>220</v>
      </c>
      <c r="C58" s="42" t="s">
        <v>221</v>
      </c>
      <c r="D58" s="63">
        <v>26500</v>
      </c>
    </row>
    <row r="59" spans="1:5" ht="23.25" x14ac:dyDescent="0.35">
      <c r="A59" s="48">
        <v>37</v>
      </c>
      <c r="B59" s="42" t="s">
        <v>222</v>
      </c>
      <c r="C59" s="42" t="s">
        <v>223</v>
      </c>
      <c r="D59" s="63">
        <v>30000</v>
      </c>
    </row>
    <row r="60" spans="1:5" s="82" customFormat="1" ht="23.25" x14ac:dyDescent="0.35">
      <c r="A60" s="48">
        <v>38</v>
      </c>
      <c r="B60" s="42" t="s">
        <v>224</v>
      </c>
      <c r="C60" s="42" t="s">
        <v>225</v>
      </c>
      <c r="D60" s="63">
        <v>65000</v>
      </c>
    </row>
    <row r="61" spans="1:5" s="2" customFormat="1" x14ac:dyDescent="0.3">
      <c r="A61" s="1"/>
      <c r="B61" s="8"/>
      <c r="C61" s="3"/>
      <c r="D61" s="18"/>
    </row>
    <row r="62" spans="1:5" s="2" customFormat="1" x14ac:dyDescent="0.3">
      <c r="A62" s="1"/>
      <c r="B62" s="8"/>
      <c r="C62" s="3"/>
      <c r="D62" s="18"/>
    </row>
    <row r="63" spans="1:5" s="2" customFormat="1" x14ac:dyDescent="0.3">
      <c r="A63" s="1"/>
      <c r="B63" s="8"/>
      <c r="C63" s="3"/>
      <c r="D63" s="7"/>
    </row>
    <row r="64" spans="1:5" s="2" customFormat="1" ht="23.25" x14ac:dyDescent="0.35">
      <c r="A64" s="1"/>
      <c r="B64" s="8"/>
      <c r="C64" s="3"/>
      <c r="D64" s="14"/>
    </row>
    <row r="65" spans="1:4" s="2" customFormat="1" ht="23.25" x14ac:dyDescent="0.35">
      <c r="A65" s="1"/>
      <c r="B65" s="8"/>
      <c r="C65" s="3"/>
      <c r="D65" s="15"/>
    </row>
    <row r="66" spans="1:4" s="2" customFormat="1" ht="23.25" x14ac:dyDescent="0.35">
      <c r="A66" s="1"/>
      <c r="B66" s="8"/>
      <c r="C66" s="3"/>
      <c r="D66" s="15"/>
    </row>
    <row r="67" spans="1:4" s="2" customFormat="1" ht="23.25" x14ac:dyDescent="0.35">
      <c r="A67" s="1"/>
      <c r="B67" s="8"/>
      <c r="C67" s="3"/>
      <c r="D67" s="16"/>
    </row>
    <row r="68" spans="1:4" s="2" customFormat="1" x14ac:dyDescent="0.3">
      <c r="A68" s="1"/>
      <c r="B68" s="8"/>
      <c r="C68" s="3"/>
      <c r="D68" s="8"/>
    </row>
    <row r="69" spans="1:4" s="2" customFormat="1" x14ac:dyDescent="0.3">
      <c r="A69" s="1"/>
      <c r="B69" s="8"/>
      <c r="C69" s="3"/>
      <c r="D69" s="8"/>
    </row>
    <row r="70" spans="1:4" s="2" customFormat="1" x14ac:dyDescent="0.3">
      <c r="A70" s="1"/>
      <c r="B70" s="8"/>
      <c r="C70" s="3"/>
      <c r="D70" s="8"/>
    </row>
    <row r="71" spans="1:4" s="2" customFormat="1" x14ac:dyDescent="0.3">
      <c r="A71" s="1"/>
      <c r="B71" s="8"/>
      <c r="C71" s="3"/>
      <c r="D71" s="8"/>
    </row>
    <row r="72" spans="1:4" s="2" customFormat="1" x14ac:dyDescent="0.3">
      <c r="A72" s="1"/>
      <c r="B72" s="8"/>
      <c r="C72" s="3"/>
      <c r="D72" s="8"/>
    </row>
    <row r="73" spans="1:4" s="2" customFormat="1" x14ac:dyDescent="0.3">
      <c r="A73" s="1"/>
      <c r="B73" s="8"/>
      <c r="C73" s="3"/>
      <c r="D73" s="8"/>
    </row>
  </sheetData>
  <autoFilter ref="B9:D45" xr:uid="{00000000-0009-0000-0000-000002000000}">
    <sortState xmlns:xlrd2="http://schemas.microsoft.com/office/spreadsheetml/2017/richdata2" ref="B13:D13">
      <sortCondition descending="1" ref="B7:B51"/>
    </sortState>
  </autoFilter>
  <mergeCells count="3">
    <mergeCell ref="B51:C51"/>
    <mergeCell ref="B6:D6"/>
    <mergeCell ref="B50:C50"/>
  </mergeCells>
  <pageMargins left="0.35433070866141736" right="0.25" top="0.31496062992125984" bottom="0.35433070866141736" header="0.23622047244094491" footer="0.27559055118110237"/>
  <pageSetup paperSize="5" scale="37" orientation="landscape" r:id="rId1"/>
  <rowBreaks count="1" manualBreakCount="1">
    <brk id="52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6:H19"/>
  <sheetViews>
    <sheetView workbookViewId="0">
      <selection activeCell="L10" sqref="L10"/>
    </sheetView>
  </sheetViews>
  <sheetFormatPr baseColWidth="10" defaultRowHeight="15" x14ac:dyDescent="0.25"/>
  <cols>
    <col min="7" max="7" width="53.85546875" bestFit="1" customWidth="1"/>
    <col min="8" max="8" width="21.42578125" bestFit="1" customWidth="1"/>
  </cols>
  <sheetData>
    <row r="6" spans="6:8" ht="21" x14ac:dyDescent="0.35">
      <c r="F6" s="101" t="s">
        <v>226</v>
      </c>
      <c r="G6" s="101"/>
      <c r="H6" s="101"/>
    </row>
    <row r="7" spans="6:8" ht="47.25" customHeight="1" x14ac:dyDescent="0.35">
      <c r="F7" s="80">
        <v>6</v>
      </c>
      <c r="G7" s="29" t="s">
        <v>17</v>
      </c>
      <c r="H7" s="62">
        <v>12600</v>
      </c>
    </row>
    <row r="8" spans="6:8" ht="29.25" customHeight="1" x14ac:dyDescent="0.35">
      <c r="G8" s="88" t="s">
        <v>227</v>
      </c>
    </row>
    <row r="9" spans="6:8" ht="45.75" customHeight="1" x14ac:dyDescent="0.35">
      <c r="F9" s="48">
        <v>36</v>
      </c>
      <c r="G9" s="42" t="s">
        <v>216</v>
      </c>
      <c r="H9" s="62">
        <v>15000</v>
      </c>
    </row>
    <row r="10" spans="6:8" ht="26.25" customHeight="1" x14ac:dyDescent="0.25"/>
    <row r="11" spans="6:8" ht="21" x14ac:dyDescent="0.35">
      <c r="F11" s="101" t="s">
        <v>230</v>
      </c>
      <c r="G11" s="101"/>
      <c r="H11" s="101"/>
    </row>
    <row r="12" spans="6:8" ht="23.25" x14ac:dyDescent="0.35">
      <c r="F12" s="48">
        <v>36</v>
      </c>
      <c r="G12" s="42" t="s">
        <v>220</v>
      </c>
      <c r="H12" s="63">
        <v>26500</v>
      </c>
    </row>
    <row r="13" spans="6:8" ht="23.25" x14ac:dyDescent="0.35">
      <c r="F13" s="48">
        <v>37</v>
      </c>
      <c r="G13" s="42" t="s">
        <v>222</v>
      </c>
      <c r="H13" s="63">
        <v>30000</v>
      </c>
    </row>
    <row r="14" spans="6:8" ht="23.25" x14ac:dyDescent="0.35">
      <c r="F14" s="48">
        <v>38</v>
      </c>
      <c r="G14" s="42" t="s">
        <v>224</v>
      </c>
      <c r="H14" s="63">
        <v>65000</v>
      </c>
    </row>
    <row r="15" spans="6:8" ht="23.25" x14ac:dyDescent="0.35">
      <c r="H15" s="63">
        <f>SUM(H12:H14)</f>
        <v>121500</v>
      </c>
    </row>
    <row r="16" spans="6:8" ht="15.75" thickBot="1" x14ac:dyDescent="0.3"/>
    <row r="17" spans="7:8" ht="49.5" customHeight="1" thickBot="1" x14ac:dyDescent="0.4">
      <c r="G17" s="89"/>
      <c r="H17" s="94">
        <f>+H15+H9-H7</f>
        <v>123900</v>
      </c>
    </row>
    <row r="18" spans="7:8" ht="23.25" x14ac:dyDescent="0.35">
      <c r="G18" s="90" t="s">
        <v>228</v>
      </c>
      <c r="H18" s="92">
        <v>1707900</v>
      </c>
    </row>
    <row r="19" spans="7:8" ht="24" thickBot="1" x14ac:dyDescent="0.4">
      <c r="G19" s="91" t="s">
        <v>229</v>
      </c>
      <c r="H19" s="93">
        <f>+H18+H17</f>
        <v>1831800</v>
      </c>
    </row>
  </sheetData>
  <mergeCells count="2">
    <mergeCell ref="F6:H6"/>
    <mergeCell ref="F11:H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Q7"/>
  <sheetViews>
    <sheetView workbookViewId="0">
      <selection activeCell="F9" sqref="F9"/>
    </sheetView>
  </sheetViews>
  <sheetFormatPr baseColWidth="10" defaultColWidth="11.42578125" defaultRowHeight="15" x14ac:dyDescent="0.25"/>
  <cols>
    <col min="1" max="1" width="11.42578125" style="11"/>
    <col min="2" max="2" width="53.5703125" style="11" bestFit="1" customWidth="1"/>
    <col min="3" max="3" width="11.42578125" style="11"/>
    <col min="4" max="4" width="42.140625" style="11" customWidth="1"/>
    <col min="5" max="5" width="15.7109375" style="11" customWidth="1"/>
    <col min="6" max="6" width="41.140625" style="11" customWidth="1"/>
    <col min="7" max="7" width="24.42578125" style="11" customWidth="1"/>
    <col min="8" max="8" width="22.42578125" style="11" customWidth="1"/>
    <col min="9" max="16384" width="11.42578125" style="11"/>
  </cols>
  <sheetData>
    <row r="7" spans="1:17" s="40" customFormat="1" ht="27.75" customHeight="1" x14ac:dyDescent="0.35">
      <c r="A7" s="48">
        <v>33</v>
      </c>
      <c r="B7" s="42" t="s">
        <v>142</v>
      </c>
      <c r="C7" s="49" t="s">
        <v>138</v>
      </c>
      <c r="D7" s="31" t="s">
        <v>143</v>
      </c>
      <c r="E7" s="31" t="s">
        <v>152</v>
      </c>
      <c r="F7" s="63">
        <v>16500</v>
      </c>
      <c r="G7" s="50">
        <f t="shared" ref="G7" si="0">+F7*2.87%</f>
        <v>473.55</v>
      </c>
      <c r="H7" s="51">
        <f t="shared" ref="H7" si="1">+F7*3.04%</f>
        <v>501.6</v>
      </c>
      <c r="I7" s="51">
        <v>25</v>
      </c>
      <c r="J7" s="44">
        <v>0</v>
      </c>
      <c r="K7" s="52"/>
      <c r="L7" s="53">
        <f t="shared" ref="L7" si="2">+G7+H7+I7+J7+K7</f>
        <v>1000.1500000000001</v>
      </c>
      <c r="M7" s="67">
        <f t="shared" ref="M7" si="3">+F7-L7</f>
        <v>15499.85</v>
      </c>
      <c r="N7" s="50">
        <f t="shared" ref="N7" si="4">+F7*7.09%</f>
        <v>1169.8500000000001</v>
      </c>
      <c r="O7" s="50">
        <f t="shared" ref="O7" si="5">+F7*7.1%</f>
        <v>1171.5</v>
      </c>
      <c r="P7" s="51">
        <f t="shared" ref="P7" si="6">+F7*1.1%</f>
        <v>181.50000000000003</v>
      </c>
      <c r="Q7" s="53">
        <f t="shared" ref="Q7" si="7">+N7+O7+P7</f>
        <v>2522.8500000000004</v>
      </c>
    </row>
  </sheetData>
  <conditionalFormatting sqref="D7">
    <cfRule type="duplicateValues" dxfId="5" priority="1"/>
    <cfRule type="duplicateValues" dxfId="4" priority="2"/>
  </conditionalFormatting>
  <conditionalFormatting sqref="D7">
    <cfRule type="duplicateValues" dxfId="3" priority="3"/>
    <cfRule type="duplicateValues" dxfId="2" priority="4"/>
    <cfRule type="duplicateValues" dxfId="1" priority="5"/>
  </conditionalFormatting>
  <conditionalFormatting sqref="E7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Nómina Fija completa</vt:lpstr>
      <vt:lpstr>Nómina Fija MAYO</vt:lpstr>
      <vt:lpstr>Nómina Fija JUNIO</vt:lpstr>
      <vt:lpstr>Hoja2</vt:lpstr>
      <vt:lpstr>Hoja1</vt:lpstr>
      <vt:lpstr>'Nómina Fija completa'!Área_de_impresión</vt:lpstr>
      <vt:lpstr>'Nómina Fija JUNIO'!Área_de_impresión</vt:lpstr>
      <vt:lpstr>'Nómina Fija MAYO'!Área_de_impresión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Ana Perdomo</cp:lastModifiedBy>
  <cp:lastPrinted>2021-06-28T15:52:40Z</cp:lastPrinted>
  <dcterms:created xsi:type="dcterms:W3CDTF">2018-04-09T19:30:29Z</dcterms:created>
  <dcterms:modified xsi:type="dcterms:W3CDTF">2021-09-09T19:19:40Z</dcterms:modified>
</cp:coreProperties>
</file>